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cetarea.file.core.windows.net\ouvidoria\DTA\Informações do Site para Avaliação\Ações e Programas\2026\"/>
    </mc:Choice>
  </mc:AlternateContent>
  <xr:revisionPtr revIDLastSave="0" documentId="8_{73658F18-6860-43B6-BAAD-CF06BCE655D2}" xr6:coauthVersionLast="36" xr6:coauthVersionMax="36" xr10:uidLastSave="{00000000-0000-0000-0000-000000000000}"/>
  <bookViews>
    <workbookView xWindow="0" yWindow="0" windowWidth="28800" windowHeight="12105" firstSheet="3" activeTab="3" xr2:uid="{00000000-000D-0000-FFFF-FFFF00000000}"/>
  </bookViews>
  <sheets>
    <sheet name="Empenhos 2024" sheetId="4" state="hidden" r:id="rId1"/>
    <sheet name="Planilha1" sheetId="5" state="hidden" r:id="rId2"/>
    <sheet name="Empenhos 2025" sheetId="6" state="hidden" r:id="rId3"/>
    <sheet name="Resumo" sheetId="3" r:id="rId4"/>
    <sheet name="Detalhado" sheetId="1" r:id="rId5"/>
    <sheet name="Empenhos 2026" sheetId="8" state="hidden" r:id="rId6"/>
  </sheets>
  <externalReferences>
    <externalReference r:id="rId7"/>
  </externalReferences>
  <definedNames>
    <definedName name="_xlnm._FilterDatabase" localSheetId="0" hidden="1">'Empenhos 2024'!$A$1:$N$24</definedName>
    <definedName name="_xlnm._FilterDatabase" localSheetId="2" hidden="1">'Empenhos 2025'!$A$1:$N$29</definedName>
    <definedName name="_xlnm._FilterDatabase" localSheetId="5" hidden="1">'Empenhos 2026'!$A$1:$N$29</definedName>
    <definedName name="_xlnm._FilterDatabase" localSheetId="1" hidden="1">Planilha1!$A$1:$G$251</definedName>
    <definedName name="Abr" localSheetId="2">#REF!</definedName>
    <definedName name="Abr" localSheetId="5">#REF!</definedName>
    <definedName name="Abr">#REF!</definedName>
    <definedName name="Ago" localSheetId="2">#REF!</definedName>
    <definedName name="Ago" localSheetId="5">#REF!</definedName>
    <definedName name="Ago">#REF!</definedName>
    <definedName name="Ano" localSheetId="2">#REF!</definedName>
    <definedName name="Ano" localSheetId="5">#REF!</definedName>
    <definedName name="Ano">#REF!</definedName>
    <definedName name="Anos">[1]!tblAnos[ANOS]</definedName>
    <definedName name="_xlnm.Print_Area" localSheetId="4">Detalhado!$B$1:$F$97</definedName>
    <definedName name="_xlnm.Print_Area" localSheetId="3">Resumo!$A$1:$D$35</definedName>
    <definedName name="Atividade1" localSheetId="2">#REF!</definedName>
    <definedName name="Atividade1" localSheetId="5">#REF!</definedName>
    <definedName name="Atividade1">#REF!</definedName>
    <definedName name="Atividade2" localSheetId="2">#REF!</definedName>
    <definedName name="Atividade2" localSheetId="5">#REF!</definedName>
    <definedName name="Atividade2">#REF!</definedName>
    <definedName name="Atividade3" localSheetId="2">#REF!</definedName>
    <definedName name="Atividade3" localSheetId="5">#REF!</definedName>
    <definedName name="Atividade3">#REF!</definedName>
    <definedName name="Atividade4" localSheetId="2">#REF!</definedName>
    <definedName name="Atividade4" localSheetId="5">#REF!</definedName>
    <definedName name="Atividade4">#REF!</definedName>
    <definedName name="Atividade5" localSheetId="2">#REF!</definedName>
    <definedName name="Atividade5" localSheetId="5">#REF!</definedName>
    <definedName name="Atividade5">#REF!</definedName>
    <definedName name="Atividade6" localSheetId="2">#REF!</definedName>
    <definedName name="Atividade6" localSheetId="5">#REF!</definedName>
    <definedName name="Atividade6">#REF!</definedName>
    <definedName name="Atividade7" localSheetId="2">#REF!</definedName>
    <definedName name="Atividade7" localSheetId="5">#REF!</definedName>
    <definedName name="Atividade7">#REF!</definedName>
    <definedName name="DataRecente" localSheetId="5">'Empenhos 2026'!$A$48</definedName>
    <definedName name="DataRecente">'Empenhos 2025'!$A$48</definedName>
    <definedName name="Dez" localSheetId="2">#REF!</definedName>
    <definedName name="Dez" localSheetId="5">#REF!</definedName>
    <definedName name="Dez">#REF!</definedName>
    <definedName name="Fev" localSheetId="2">#REF!</definedName>
    <definedName name="Fev" localSheetId="5">#REF!</definedName>
    <definedName name="Fev">#REF!</definedName>
    <definedName name="Jan" localSheetId="2">#REF!</definedName>
    <definedName name="Jan" localSheetId="5">#REF!</definedName>
    <definedName name="Jan">#REF!</definedName>
    <definedName name="Jul" localSheetId="2">#REF!</definedName>
    <definedName name="Jul" localSheetId="5">#REF!</definedName>
    <definedName name="Jul">#REF!</definedName>
    <definedName name="Jun" localSheetId="2">#REF!</definedName>
    <definedName name="Jun" localSheetId="5">#REF!</definedName>
    <definedName name="Jun">#REF!</definedName>
    <definedName name="Mai" localSheetId="2">#REF!</definedName>
    <definedName name="Mai" localSheetId="5">#REF!</definedName>
    <definedName name="Mai">#REF!</definedName>
    <definedName name="MaoDeObra" localSheetId="2">#REF!</definedName>
    <definedName name="MaoDeObra" localSheetId="5">#REF!</definedName>
    <definedName name="MaoDeObra">#REF!</definedName>
    <definedName name="maodeobra2" localSheetId="2">#REF!</definedName>
    <definedName name="maodeobra2" localSheetId="5">#REF!</definedName>
    <definedName name="maodeobra2">#REF!</definedName>
    <definedName name="Mar" localSheetId="2">#REF!</definedName>
    <definedName name="Mar" localSheetId="5">#REF!</definedName>
    <definedName name="Mar">#REF!</definedName>
    <definedName name="Materiais" localSheetId="2">#REF!</definedName>
    <definedName name="Materiais" localSheetId="5">#REF!</definedName>
    <definedName name="Materiais">#REF!</definedName>
    <definedName name="Meses">[1]!tblMeses[MESES]</definedName>
    <definedName name="Nov" localSheetId="2">#REF!</definedName>
    <definedName name="Nov" localSheetId="5">#REF!</definedName>
    <definedName name="Nov">#REF!</definedName>
    <definedName name="NrContrato" localSheetId="2">#REF!</definedName>
    <definedName name="NrContrato" localSheetId="5">#REF!</definedName>
    <definedName name="NrContrato">#REF!</definedName>
    <definedName name="NrDot5" localSheetId="2">#REF!</definedName>
    <definedName name="NrDot5" localSheetId="5">#REF!</definedName>
    <definedName name="NrDot5">#REF!</definedName>
    <definedName name="NrDot6" localSheetId="2">#REF!</definedName>
    <definedName name="NrDot6" localSheetId="5">#REF!</definedName>
    <definedName name="NrDot6">#REF!</definedName>
    <definedName name="NrDot7" localSheetId="2">#REF!</definedName>
    <definedName name="NrDot7" localSheetId="5">#REF!</definedName>
    <definedName name="NrDot7">#REF!</definedName>
    <definedName name="NrDotacao" localSheetId="2">#REF!</definedName>
    <definedName name="NrDotacao" localSheetId="5">#REF!</definedName>
    <definedName name="NrDotacao">#REF!</definedName>
    <definedName name="NrDotacao1" localSheetId="2">#REF!</definedName>
    <definedName name="NrDotacao1" localSheetId="5">#REF!</definedName>
    <definedName name="NrDotacao1">#REF!</definedName>
    <definedName name="NrDotacao2" localSheetId="2">#REF!</definedName>
    <definedName name="NrDotacao2" localSheetId="5">#REF!</definedName>
    <definedName name="NrDotacao2">#REF!</definedName>
    <definedName name="NrDotacao3" localSheetId="2">#REF!</definedName>
    <definedName name="NrDotacao3" localSheetId="5">#REF!</definedName>
    <definedName name="NrDotacao3">#REF!</definedName>
    <definedName name="NrDotacao4" localSheetId="2">#REF!</definedName>
    <definedName name="NrDotacao4" localSheetId="5">#REF!</definedName>
    <definedName name="NrDotacao4">#REF!</definedName>
    <definedName name="NrDotacao5" localSheetId="2">#REF!</definedName>
    <definedName name="NrDotacao5" localSheetId="5">#REF!</definedName>
    <definedName name="NrDotacao5">#REF!</definedName>
    <definedName name="NrDotacao6" localSheetId="2">#REF!</definedName>
    <definedName name="NrDotacao6" localSheetId="5">#REF!</definedName>
    <definedName name="NrDotacao6">#REF!</definedName>
    <definedName name="NrDotacao7" localSheetId="2">#REF!</definedName>
    <definedName name="NrDotacao7" localSheetId="5">#REF!</definedName>
    <definedName name="NrDotacao7">#REF!</definedName>
    <definedName name="Out" localSheetId="2">#REF!</definedName>
    <definedName name="Out" localSheetId="5">#REF!</definedName>
    <definedName name="Out">#REF!</definedName>
    <definedName name="Servico" localSheetId="2">#REF!</definedName>
    <definedName name="Servico" localSheetId="5">#REF!</definedName>
    <definedName name="Servico">#REF!</definedName>
    <definedName name="Set" localSheetId="2">#REF!</definedName>
    <definedName name="Set" localSheetId="5">#REF!</definedName>
    <definedName name="Set">#REF!</definedName>
    <definedName name="tblAno" localSheetId="2">#REF!</definedName>
    <definedName name="tblAno" localSheetId="5">#REF!</definedName>
    <definedName name="tblAno">#REF!</definedName>
    <definedName name="tblAtividade" localSheetId="2">#REF!</definedName>
    <definedName name="tblAtividade" localSheetId="5">#REF!</definedName>
    <definedName name="tblAtividade">#REF!</definedName>
    <definedName name="tblNrContrato" localSheetId="2">#REF!</definedName>
    <definedName name="tblNrContrato" localSheetId="5">#REF!</definedName>
    <definedName name="tblNrContrato">#REF!</definedName>
  </definedNames>
  <calcPr calcId="191029"/>
  <pivotCaches>
    <pivotCache cacheId="0" r:id="rId8"/>
    <pivotCache cacheId="1" r:id="rId9"/>
    <pivotCache cacheId="1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3" l="1"/>
  <c r="D5" i="3"/>
  <c r="F4" i="1"/>
  <c r="A48" i="8"/>
  <c r="D6" i="3"/>
  <c r="C6" i="3"/>
  <c r="B6" i="3"/>
  <c r="C12" i="1" l="1"/>
  <c r="C11" i="1"/>
  <c r="B11" i="1"/>
  <c r="F6" i="8"/>
  <c r="G6" i="8"/>
  <c r="G5" i="8"/>
  <c r="F5" i="8"/>
  <c r="F12" i="1"/>
  <c r="E12" i="1"/>
  <c r="D12" i="1"/>
  <c r="F11" i="1"/>
  <c r="E11" i="1"/>
  <c r="D11" i="1"/>
  <c r="F10" i="1" l="1"/>
  <c r="E10" i="1"/>
  <c r="D10" i="1"/>
  <c r="F9" i="1"/>
  <c r="E9" i="1"/>
  <c r="D9" i="1"/>
  <c r="F8" i="1"/>
  <c r="E8" i="1"/>
  <c r="D8" i="1"/>
  <c r="F2" i="8"/>
  <c r="G2" i="8"/>
  <c r="F7" i="1"/>
  <c r="E7" i="1"/>
  <c r="D7" i="1"/>
  <c r="F6" i="1"/>
  <c r="E6" i="1"/>
  <c r="D6" i="1"/>
  <c r="F5" i="1"/>
  <c r="E5" i="1"/>
  <c r="D5" i="1"/>
  <c r="C40" i="8"/>
  <c r="C39" i="8"/>
  <c r="E38" i="8"/>
  <c r="C38" i="8"/>
  <c r="E37" i="8"/>
  <c r="C37" i="8"/>
  <c r="E36" i="8"/>
  <c r="C36" i="8"/>
  <c r="E35" i="8"/>
  <c r="C35" i="8"/>
  <c r="C34" i="8"/>
  <c r="C33" i="8"/>
  <c r="C32" i="8"/>
  <c r="J29" i="8"/>
  <c r="I29" i="8"/>
  <c r="M27" i="8"/>
  <c r="N27" i="8"/>
  <c r="M25" i="8"/>
  <c r="N25" i="8"/>
  <c r="M23" i="8"/>
  <c r="N23" i="8"/>
  <c r="M21" i="8"/>
  <c r="N21" i="8"/>
  <c r="M20" i="8"/>
  <c r="N20" i="8"/>
  <c r="N19" i="8"/>
  <c r="M19" i="8"/>
  <c r="N18" i="8"/>
  <c r="M18" i="8"/>
  <c r="M17" i="8"/>
  <c r="N17" i="8"/>
  <c r="N16" i="8"/>
  <c r="M16" i="8"/>
  <c r="M15" i="8"/>
  <c r="N15" i="8"/>
  <c r="N14" i="8"/>
  <c r="M14" i="8"/>
  <c r="M13" i="8"/>
  <c r="N13" i="8"/>
  <c r="N12" i="8"/>
  <c r="M12" i="8"/>
  <c r="M11" i="8"/>
  <c r="N10" i="8"/>
  <c r="M10" i="8"/>
  <c r="N9" i="8"/>
  <c r="M9" i="8"/>
  <c r="N8" i="8"/>
  <c r="M8" i="8"/>
  <c r="M7" i="8"/>
  <c r="N7" i="8"/>
  <c r="M6" i="8"/>
  <c r="N5" i="8"/>
  <c r="M5" i="8"/>
  <c r="N2" i="8"/>
  <c r="M2" i="8"/>
  <c r="N4" i="8"/>
  <c r="M4" i="8"/>
  <c r="G4" i="8"/>
  <c r="F4" i="8"/>
  <c r="N3" i="8"/>
  <c r="M3" i="8"/>
  <c r="G3" i="8"/>
  <c r="F3" i="8"/>
  <c r="H32" i="8" s="1"/>
  <c r="H33" i="6"/>
  <c r="J33" i="6"/>
  <c r="I33" i="6" s="1"/>
  <c r="K33" i="6"/>
  <c r="J34" i="6"/>
  <c r="I34" i="6" s="1"/>
  <c r="K34" i="6"/>
  <c r="J35" i="6"/>
  <c r="I35" i="6" s="1"/>
  <c r="K35" i="6"/>
  <c r="J36" i="6"/>
  <c r="I36" i="6" s="1"/>
  <c r="K36" i="6"/>
  <c r="J37" i="6"/>
  <c r="I37" i="6" s="1"/>
  <c r="K37" i="6"/>
  <c r="J38" i="6"/>
  <c r="I38" i="6" s="1"/>
  <c r="K38" i="6"/>
  <c r="J39" i="6"/>
  <c r="I39" i="6" s="1"/>
  <c r="K39" i="6"/>
  <c r="J40" i="6"/>
  <c r="I40" i="6" s="1"/>
  <c r="K40" i="6"/>
  <c r="K32" i="6"/>
  <c r="J32" i="6"/>
  <c r="I32" i="6" s="1"/>
  <c r="G24" i="6"/>
  <c r="F24" i="6"/>
  <c r="G18" i="6"/>
  <c r="F18" i="6"/>
  <c r="G17" i="6"/>
  <c r="F17" i="6"/>
  <c r="G16" i="6"/>
  <c r="F16" i="6"/>
  <c r="G15" i="6"/>
  <c r="F15" i="6"/>
  <c r="G14" i="6"/>
  <c r="F14" i="6"/>
  <c r="G28" i="6"/>
  <c r="F28" i="6"/>
  <c r="G27" i="6"/>
  <c r="F27" i="6"/>
  <c r="G26" i="6"/>
  <c r="F26" i="6"/>
  <c r="G25" i="6"/>
  <c r="F25" i="6"/>
  <c r="G23" i="6"/>
  <c r="F23" i="6"/>
  <c r="G22" i="6"/>
  <c r="F22" i="6"/>
  <c r="J29" i="6"/>
  <c r="I29" i="6"/>
  <c r="K18" i="6"/>
  <c r="L18" i="6" s="1"/>
  <c r="N18" i="6" s="1"/>
  <c r="K27" i="6"/>
  <c r="M27" i="6" s="1"/>
  <c r="K28" i="6"/>
  <c r="L28" i="6" s="1"/>
  <c r="N28" i="6" s="1"/>
  <c r="K17" i="6"/>
  <c r="M17" i="6"/>
  <c r="L8" i="6"/>
  <c r="L20" i="6"/>
  <c r="L7" i="6"/>
  <c r="L21" i="6"/>
  <c r="K6" i="6"/>
  <c r="K5" i="6"/>
  <c r="L5" i="6" s="1"/>
  <c r="F13" i="1" l="1"/>
  <c r="F14" i="1" s="1"/>
  <c r="E13" i="1"/>
  <c r="E14" i="1" s="1"/>
  <c r="D13" i="1"/>
  <c r="D14" i="1" s="1"/>
  <c r="J33" i="8"/>
  <c r="I33" i="8" s="1"/>
  <c r="H39" i="8"/>
  <c r="H40" i="8"/>
  <c r="K37" i="8"/>
  <c r="N11" i="8"/>
  <c r="J35" i="8"/>
  <c r="I35" i="8" s="1"/>
  <c r="J37" i="8"/>
  <c r="I37" i="8" s="1"/>
  <c r="K33" i="8"/>
  <c r="H33" i="8"/>
  <c r="H35" i="8"/>
  <c r="H37" i="8"/>
  <c r="K29" i="8"/>
  <c r="J39" i="8"/>
  <c r="I39" i="8" s="1"/>
  <c r="K39" i="8"/>
  <c r="K35" i="8"/>
  <c r="N6" i="8"/>
  <c r="H34" i="8"/>
  <c r="H36" i="8"/>
  <c r="H38" i="8"/>
  <c r="J40" i="8"/>
  <c r="I40" i="8" s="1"/>
  <c r="K40" i="8"/>
  <c r="M22" i="8"/>
  <c r="M24" i="8"/>
  <c r="M26" i="8"/>
  <c r="M28" i="8"/>
  <c r="J32" i="8"/>
  <c r="K34" i="8"/>
  <c r="K36" i="8"/>
  <c r="K38" i="8"/>
  <c r="N22" i="8"/>
  <c r="N24" i="8"/>
  <c r="N26" i="8"/>
  <c r="N28" i="8"/>
  <c r="J34" i="8"/>
  <c r="I34" i="8" s="1"/>
  <c r="J36" i="8"/>
  <c r="I36" i="8" s="1"/>
  <c r="J38" i="8"/>
  <c r="I38" i="8" s="1"/>
  <c r="K32" i="8"/>
  <c r="I41" i="6"/>
  <c r="J41" i="6"/>
  <c r="L27" i="6"/>
  <c r="N27" i="6" s="1"/>
  <c r="M18" i="6"/>
  <c r="M28" i="6"/>
  <c r="L17" i="6"/>
  <c r="N4" i="6"/>
  <c r="M29" i="8" l="1"/>
  <c r="H41" i="8"/>
  <c r="N29" i="8"/>
  <c r="L29" i="8"/>
  <c r="J41" i="8"/>
  <c r="I32" i="8"/>
  <c r="I41" i="8" s="1"/>
  <c r="K41" i="8"/>
  <c r="N17" i="6"/>
  <c r="C22" i="1"/>
  <c r="F22" i="1" s="1"/>
  <c r="B22" i="1"/>
  <c r="E22" i="1" l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23" i="1"/>
  <c r="E23" i="1"/>
  <c r="D23" i="1"/>
  <c r="F17" i="1"/>
  <c r="E17" i="1"/>
  <c r="D17" i="1"/>
  <c r="C40" i="6"/>
  <c r="C39" i="6"/>
  <c r="E38" i="6"/>
  <c r="C38" i="6"/>
  <c r="E37" i="6"/>
  <c r="C37" i="6"/>
  <c r="E36" i="6"/>
  <c r="C36" i="6"/>
  <c r="E35" i="6"/>
  <c r="C35" i="6"/>
  <c r="E34" i="6"/>
  <c r="C34" i="6"/>
  <c r="C33" i="6"/>
  <c r="E32" i="6"/>
  <c r="C32" i="6"/>
  <c r="K16" i="6"/>
  <c r="K26" i="6"/>
  <c r="M26" i="6" s="1"/>
  <c r="K25" i="6"/>
  <c r="K24" i="6"/>
  <c r="K15" i="6"/>
  <c r="K14" i="6"/>
  <c r="M14" i="6" s="1"/>
  <c r="K23" i="6"/>
  <c r="K22" i="6"/>
  <c r="K13" i="6"/>
  <c r="L13" i="6" s="1"/>
  <c r="G13" i="6"/>
  <c r="F13" i="6"/>
  <c r="K12" i="6"/>
  <c r="L12" i="6" s="1"/>
  <c r="G12" i="6"/>
  <c r="F12" i="6"/>
  <c r="K11" i="6"/>
  <c r="G11" i="6"/>
  <c r="F11" i="6"/>
  <c r="K10" i="6"/>
  <c r="G10" i="6"/>
  <c r="F10" i="6"/>
  <c r="K9" i="6"/>
  <c r="N9" i="6" s="1"/>
  <c r="G9" i="6"/>
  <c r="F9" i="6"/>
  <c r="N21" i="6"/>
  <c r="G21" i="6"/>
  <c r="F21" i="6"/>
  <c r="N8" i="6"/>
  <c r="G8" i="6"/>
  <c r="F8" i="6"/>
  <c r="N20" i="6"/>
  <c r="G20" i="6"/>
  <c r="F20" i="6"/>
  <c r="N19" i="6"/>
  <c r="G19" i="6"/>
  <c r="F19" i="6"/>
  <c r="N7" i="6"/>
  <c r="G7" i="6"/>
  <c r="F7" i="6"/>
  <c r="N6" i="6"/>
  <c r="M6" i="6"/>
  <c r="G6" i="6"/>
  <c r="F6" i="6"/>
  <c r="N5" i="6"/>
  <c r="M5" i="6"/>
  <c r="G5" i="6"/>
  <c r="F5" i="6"/>
  <c r="M4" i="6"/>
  <c r="G4" i="6"/>
  <c r="F4" i="6"/>
  <c r="N3" i="6"/>
  <c r="M3" i="6"/>
  <c r="G3" i="6"/>
  <c r="F3" i="6"/>
  <c r="N2" i="6"/>
  <c r="M2" i="6"/>
  <c r="G2" i="6"/>
  <c r="F2" i="6"/>
  <c r="H35" i="6" s="1"/>
  <c r="E32" i="4"/>
  <c r="E31" i="4"/>
  <c r="E30" i="4"/>
  <c r="E33" i="4"/>
  <c r="F24" i="1" l="1"/>
  <c r="M22" i="6"/>
  <c r="K29" i="6"/>
  <c r="H32" i="6"/>
  <c r="H40" i="6"/>
  <c r="H36" i="6"/>
  <c r="H39" i="6"/>
  <c r="H38" i="6"/>
  <c r="H37" i="6"/>
  <c r="H34" i="6"/>
  <c r="D24" i="1"/>
  <c r="E24" i="1"/>
  <c r="M8" i="6"/>
  <c r="M19" i="6"/>
  <c r="L10" i="6"/>
  <c r="N10" i="6" s="1"/>
  <c r="N12" i="6"/>
  <c r="L14" i="6"/>
  <c r="N14" i="6" s="1"/>
  <c r="L24" i="6"/>
  <c r="N24" i="6" s="1"/>
  <c r="L26" i="6"/>
  <c r="N26" i="6" s="1"/>
  <c r="M12" i="6"/>
  <c r="M24" i="6"/>
  <c r="L22" i="6"/>
  <c r="M10" i="6"/>
  <c r="M21" i="6"/>
  <c r="M20" i="6"/>
  <c r="M7" i="6"/>
  <c r="L11" i="6"/>
  <c r="N11" i="6" s="1"/>
  <c r="N13" i="6"/>
  <c r="L23" i="6"/>
  <c r="N23" i="6" s="1"/>
  <c r="L15" i="6"/>
  <c r="N15" i="6" s="1"/>
  <c r="L25" i="6"/>
  <c r="N25" i="6" s="1"/>
  <c r="L16" i="6"/>
  <c r="N16" i="6" s="1"/>
  <c r="M9" i="6"/>
  <c r="M11" i="6"/>
  <c r="M13" i="6"/>
  <c r="M23" i="6"/>
  <c r="M15" i="6"/>
  <c r="M25" i="6"/>
  <c r="M16" i="6"/>
  <c r="K21" i="4"/>
  <c r="K22" i="4"/>
  <c r="M22" i="4" s="1"/>
  <c r="J26" i="4"/>
  <c r="I26" i="4"/>
  <c r="K24" i="4"/>
  <c r="K23" i="4"/>
  <c r="M23" i="4" s="1"/>
  <c r="K20" i="4"/>
  <c r="K19" i="4"/>
  <c r="L19" i="4" s="1"/>
  <c r="N19" i="4" s="1"/>
  <c r="K18" i="4"/>
  <c r="M18" i="4" s="1"/>
  <c r="K17" i="4"/>
  <c r="K16" i="4"/>
  <c r="M16" i="4" s="1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K15" i="4"/>
  <c r="K14" i="4"/>
  <c r="G15" i="4"/>
  <c r="F15" i="4"/>
  <c r="G14" i="4"/>
  <c r="F14" i="4"/>
  <c r="K13" i="4"/>
  <c r="K12" i="4"/>
  <c r="N12" i="4" s="1"/>
  <c r="K11" i="4"/>
  <c r="N11" i="4" s="1"/>
  <c r="K10" i="4"/>
  <c r="N10" i="4" s="1"/>
  <c r="K9" i="4"/>
  <c r="N9" i="4" s="1"/>
  <c r="G13" i="4"/>
  <c r="F13" i="4"/>
  <c r="G12" i="4"/>
  <c r="F12" i="4"/>
  <c r="G11" i="4"/>
  <c r="F11" i="4"/>
  <c r="G10" i="4"/>
  <c r="F10" i="4"/>
  <c r="G9" i="4"/>
  <c r="F9" i="4"/>
  <c r="K8" i="4"/>
  <c r="N8" i="4" s="1"/>
  <c r="G8" i="4"/>
  <c r="F8" i="4"/>
  <c r="K7" i="4"/>
  <c r="G7" i="4"/>
  <c r="F7" i="4"/>
  <c r="M6" i="4"/>
  <c r="M5" i="4"/>
  <c r="M4" i="4"/>
  <c r="M3" i="4"/>
  <c r="M2" i="4"/>
  <c r="H41" i="6" l="1"/>
  <c r="M29" i="6"/>
  <c r="N22" i="6"/>
  <c r="N29" i="6" s="1"/>
  <c r="L29" i="6"/>
  <c r="F25" i="1"/>
  <c r="D10" i="3"/>
  <c r="E25" i="1"/>
  <c r="C10" i="3"/>
  <c r="D25" i="1"/>
  <c r="B10" i="3"/>
  <c r="K41" i="6"/>
  <c r="M9" i="4"/>
  <c r="M8" i="4"/>
  <c r="M19" i="4"/>
  <c r="L16" i="4"/>
  <c r="N16" i="4" s="1"/>
  <c r="K26" i="4"/>
  <c r="L23" i="4"/>
  <c r="N23" i="4" s="1"/>
  <c r="L18" i="4"/>
  <c r="N18" i="4" s="1"/>
  <c r="L14" i="4"/>
  <c r="N14" i="4" s="1"/>
  <c r="M11" i="4"/>
  <c r="L13" i="4"/>
  <c r="N13" i="4" s="1"/>
  <c r="L15" i="4"/>
  <c r="N15" i="4" s="1"/>
  <c r="L17" i="4"/>
  <c r="N17" i="4" s="1"/>
  <c r="L20" i="4"/>
  <c r="N20" i="4" s="1"/>
  <c r="M10" i="4"/>
  <c r="M17" i="4"/>
  <c r="M20" i="4"/>
  <c r="L24" i="4"/>
  <c r="N24" i="4" s="1"/>
  <c r="L21" i="4"/>
  <c r="N21" i="4" s="1"/>
  <c r="M24" i="4"/>
  <c r="M21" i="4"/>
  <c r="M7" i="4"/>
  <c r="N7" i="4"/>
  <c r="M12" i="4"/>
  <c r="M14" i="4"/>
  <c r="L22" i="4"/>
  <c r="N22" i="4" s="1"/>
  <c r="M13" i="4"/>
  <c r="M15" i="4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E34" i="4"/>
  <c r="E35" i="4"/>
  <c r="E29" i="4"/>
  <c r="F46" i="1"/>
  <c r="F47" i="1" s="1"/>
  <c r="E46" i="1"/>
  <c r="E47" i="1" s="1"/>
  <c r="D46" i="1"/>
  <c r="D47" i="1" s="1"/>
  <c r="B18" i="3" l="1"/>
  <c r="C18" i="3"/>
  <c r="D18" i="3"/>
  <c r="C29" i="4"/>
  <c r="E35" i="1" l="1"/>
  <c r="C14" i="3" s="1"/>
  <c r="D35" i="1"/>
  <c r="B14" i="3" s="1"/>
  <c r="F35" i="1"/>
  <c r="D14" i="3" s="1"/>
  <c r="C32" i="4"/>
  <c r="E55" i="1" l="1"/>
  <c r="E57" i="1"/>
  <c r="E56" i="1"/>
  <c r="E51" i="1"/>
  <c r="D59" i="1"/>
  <c r="E59" i="1" l="1"/>
  <c r="G4" i="4"/>
  <c r="F4" i="4"/>
  <c r="E36" i="1" l="1"/>
  <c r="D36" i="1"/>
  <c r="L26" i="4"/>
  <c r="N2" i="4"/>
  <c r="G2" i="4"/>
  <c r="F2" i="4"/>
  <c r="G5" i="4"/>
  <c r="G6" i="4"/>
  <c r="G3" i="4"/>
  <c r="F5" i="4"/>
  <c r="F6" i="4"/>
  <c r="F3" i="4"/>
  <c r="H32" i="4" l="1"/>
  <c r="H31" i="4"/>
  <c r="H30" i="4"/>
  <c r="H29" i="4"/>
  <c r="H35" i="4"/>
  <c r="H34" i="4"/>
  <c r="J30" i="4"/>
  <c r="I30" i="4" s="1"/>
  <c r="H33" i="4"/>
  <c r="H37" i="4"/>
  <c r="H36" i="4"/>
  <c r="K30" i="4"/>
  <c r="K33" i="4"/>
  <c r="K32" i="4"/>
  <c r="J31" i="4"/>
  <c r="I31" i="4" s="1"/>
  <c r="K29" i="4"/>
  <c r="K31" i="4"/>
  <c r="J32" i="4"/>
  <c r="I32" i="4" s="1"/>
  <c r="K36" i="4"/>
  <c r="J29" i="4"/>
  <c r="I29" i="4" s="1"/>
  <c r="K37" i="4"/>
  <c r="K35" i="4"/>
  <c r="J33" i="4"/>
  <c r="I33" i="4" s="1"/>
  <c r="J37" i="4"/>
  <c r="I37" i="4" s="1"/>
  <c r="J35" i="4"/>
  <c r="I35" i="4" s="1"/>
  <c r="J36" i="4"/>
  <c r="I36" i="4" s="1"/>
  <c r="J34" i="4"/>
  <c r="I34" i="4" s="1"/>
  <c r="K34" i="4"/>
  <c r="H38" i="4" l="1"/>
  <c r="K38" i="4"/>
  <c r="I38" i="4"/>
  <c r="J38" i="4"/>
  <c r="M26" i="4"/>
  <c r="N6" i="4"/>
  <c r="F50" i="1" l="1"/>
  <c r="F59" i="1" s="1"/>
  <c r="C30" i="4" l="1"/>
  <c r="C31" i="4"/>
  <c r="C33" i="4"/>
  <c r="C34" i="4"/>
  <c r="C35" i="4"/>
  <c r="C36" i="4"/>
  <c r="C37" i="4"/>
  <c r="N5" i="4" l="1"/>
  <c r="N3" i="4"/>
  <c r="N26" i="4" l="1"/>
  <c r="C34" i="3"/>
  <c r="D34" i="3"/>
  <c r="B34" i="3"/>
  <c r="D22" i="3"/>
  <c r="F36" i="1" l="1"/>
  <c r="C22" i="3"/>
  <c r="B22" i="3"/>
  <c r="E72" i="1" l="1"/>
  <c r="C26" i="3" s="1"/>
  <c r="F72" i="1"/>
  <c r="D26" i="3" s="1"/>
  <c r="D72" i="1"/>
  <c r="B26" i="3" s="1"/>
  <c r="E84" i="1"/>
  <c r="C30" i="3" s="1"/>
  <c r="F84" i="1"/>
  <c r="D30" i="3" s="1"/>
  <c r="D84" i="1"/>
  <c r="B30" i="3" s="1"/>
</calcChain>
</file>

<file path=xl/sharedStrings.xml><?xml version="1.0" encoding="utf-8"?>
<sst xmlns="http://schemas.openxmlformats.org/spreadsheetml/2006/main" count="1665" uniqueCount="247">
  <si>
    <t>Serviços de Engenharia - Sinalização Projetos</t>
  </si>
  <si>
    <t>SMT-GAB - Serviços de Engenharia</t>
  </si>
  <si>
    <t>Projetos de Mobilidade Urbana Oriundos de Recursos</t>
  </si>
  <si>
    <t>Pavimentação e Recapeamento de Vias</t>
  </si>
  <si>
    <t>Manutenção e Operação Semafórica</t>
  </si>
  <si>
    <t>Manut.de Ciclovias, Ciclofaixas e Ciclorrotas</t>
  </si>
  <si>
    <t>Construção de Ciclovias, Ciclofaixas e Ciclorrotas</t>
  </si>
  <si>
    <t>TOTAL - CONTRATO SMT/GAB 001/20</t>
  </si>
  <si>
    <t>87.10.26.572.3009.4702.4490.3900.08</t>
  </si>
  <si>
    <t>87.10.26.572.3009.4702.3390.3900.09</t>
  </si>
  <si>
    <t>07.10.15.451.3009.5417.4490.3900.08</t>
  </si>
  <si>
    <t>87.10.26.572.3009.4658.3390.3900.08</t>
  </si>
  <si>
    <t>87.10.26.572.3009.6841.3390.3900.08</t>
  </si>
  <si>
    <t>20.10.26.785.3009.2098.3390.3900.00</t>
  </si>
  <si>
    <t>07.10.26.785.3009.1097.4490.3900.08</t>
  </si>
  <si>
    <t>Nº Dotação</t>
  </si>
  <si>
    <t>Dotação Inicial</t>
  </si>
  <si>
    <t>Realizado</t>
  </si>
  <si>
    <t>Dotação Final</t>
  </si>
  <si>
    <t>Descrição da Dotação</t>
  </si>
  <si>
    <t>Serviços de Engenharia de Tráfego</t>
  </si>
  <si>
    <t>87.10.26.572.3009.4702.3390.3900.08</t>
  </si>
  <si>
    <t>Manutenção e Operação da Sinalização do Sistema Viário</t>
  </si>
  <si>
    <t>Ampliação, Reforma e Requalificação de Ciclovias, Ciclofaixas e Ciclorrotas</t>
  </si>
  <si>
    <t xml:space="preserve">87.10.26.785.3009.1098.4490.5100.08 </t>
  </si>
  <si>
    <t>Serviços de Engenharia - Sinalização / Projetos</t>
  </si>
  <si>
    <t>20.10.26.572.3009.4702.3390.3900.00</t>
  </si>
  <si>
    <t>87.10.26.572.3009.4658.3390.3900.00</t>
  </si>
  <si>
    <t xml:space="preserve">87.10.26.785.3009.2098.3390.3900.00 </t>
  </si>
  <si>
    <t>Intervenções nas Áreas de Mobilidade Urbana</t>
  </si>
  <si>
    <t>98.22.26.453.3009.9201.4490.5100.08</t>
  </si>
  <si>
    <t>TOTAL - CONTRATO SMT/GAB 001/19</t>
  </si>
  <si>
    <t>07.10.26.785.3009.1098.4490.3900.08</t>
  </si>
  <si>
    <t>Ampliação, Reforma e Requalificação de Ciclovias</t>
  </si>
  <si>
    <t>SMT-GAB - Serviços de Engenharia de Tráfego</t>
  </si>
  <si>
    <t>SMT- GAB - Serviços de Engenharia</t>
  </si>
  <si>
    <t>TOTAL - CONTRATO SMT/GAB 001/21</t>
  </si>
  <si>
    <t>EXERCÍCIO 2021</t>
  </si>
  <si>
    <t>EXERCÍCIO 2020</t>
  </si>
  <si>
    <t>EXERCÍCIO 2019</t>
  </si>
  <si>
    <t>07.10.15.452.3022.1137.4490.3900.08</t>
  </si>
  <si>
    <t>87.10.26.572.3009.6841.3390.3900.00</t>
  </si>
  <si>
    <t xml:space="preserve"> </t>
  </si>
  <si>
    <t>TOTAL - CONTRATO SMT/GAB 001/22</t>
  </si>
  <si>
    <t>87.10.26.785.3009.1098.4490.5100.08</t>
  </si>
  <si>
    <t>Posição Orçamentária CET</t>
  </si>
  <si>
    <t>Descrição</t>
  </si>
  <si>
    <t>Exercício 2020*</t>
  </si>
  <si>
    <t>Exercício 2019*</t>
  </si>
  <si>
    <t>Exercício 2021*</t>
  </si>
  <si>
    <t>Data</t>
  </si>
  <si>
    <t>nº</t>
  </si>
  <si>
    <t>Processo</t>
  </si>
  <si>
    <t>Órgão</t>
  </si>
  <si>
    <t>Unidade</t>
  </si>
  <si>
    <t>Documentação</t>
  </si>
  <si>
    <t>Empenhado</t>
  </si>
  <si>
    <t>Cancelado</t>
  </si>
  <si>
    <t>Pago</t>
  </si>
  <si>
    <t>Saldo a Liquidar</t>
  </si>
  <si>
    <t>Liquidado a Pagar</t>
  </si>
  <si>
    <t>Liquidado</t>
  </si>
  <si>
    <t>Dotação</t>
  </si>
  <si>
    <t>Inicial</t>
  </si>
  <si>
    <t>Final</t>
  </si>
  <si>
    <t>Nome</t>
  </si>
  <si>
    <t>Ações de Educação de Trânsito</t>
  </si>
  <si>
    <t>Total Geral</t>
  </si>
  <si>
    <t>Soma de Inicial</t>
  </si>
  <si>
    <t>Soma de Final</t>
  </si>
  <si>
    <t>Soma de Realizado</t>
  </si>
  <si>
    <t>Valores</t>
  </si>
  <si>
    <t>20.10.26.572.3009.4.702.33903900.00</t>
  </si>
  <si>
    <t>87.10.14.422.3009.4.657.33903900.08</t>
  </si>
  <si>
    <t>87.10.26.572.3009.4.658.33903900.00</t>
  </si>
  <si>
    <t>87.10.26.572.3009.4.658.33903900.03</t>
  </si>
  <si>
    <t>87.10.26.572.3009.4.658.33903900.08</t>
  </si>
  <si>
    <t>87.10.26.572.3009.4.702.33903900.08</t>
  </si>
  <si>
    <t>87.10.26.572.3009.6.841.33903900.00</t>
  </si>
  <si>
    <t>87.10.26.572.3009.6.841.33903900.08</t>
  </si>
  <si>
    <t>87.10.26.785.3009.1.098.44905100.00</t>
  </si>
  <si>
    <t>Dotação Completa</t>
  </si>
  <si>
    <t>a posição orçamentária detalhada em PDF e XLSX pode ser acessada neste link</t>
  </si>
  <si>
    <t>EXERCÍCIO 2023</t>
  </si>
  <si>
    <t>TOTAL - CONTRATO SMT/GAB 001/23</t>
  </si>
  <si>
    <t>Exercício 2022*</t>
  </si>
  <si>
    <t>Liquidação</t>
  </si>
  <si>
    <t>Data Pagto</t>
  </si>
  <si>
    <t>Vlr Líquido</t>
  </si>
  <si>
    <t>Situação OP</t>
  </si>
  <si>
    <t>Data OP</t>
  </si>
  <si>
    <t>0000-0.108.202-2</t>
  </si>
  <si>
    <t>TCMSP</t>
  </si>
  <si>
    <t>-</t>
  </si>
  <si>
    <t>0000-1.046.202-3</t>
  </si>
  <si>
    <t>0000-1.715.202-3</t>
  </si>
  <si>
    <t>0001-1.544.202-1</t>
  </si>
  <si>
    <t>CMSP</t>
  </si>
  <si>
    <t>6012.2022/0003877-0</t>
  </si>
  <si>
    <t>SMSUB</t>
  </si>
  <si>
    <t>6020.2018/0001951-9</t>
  </si>
  <si>
    <t>SMT</t>
  </si>
  <si>
    <t>6020.2018/0001952-7</t>
  </si>
  <si>
    <t>6020.2018/0001955-1</t>
  </si>
  <si>
    <t>6020.2018/0001956-0</t>
  </si>
  <si>
    <t>6020.2018/0001958-6</t>
  </si>
  <si>
    <t>6020.2018/0001960-8</t>
  </si>
  <si>
    <t>6020.2018/0001961-6</t>
  </si>
  <si>
    <t>6020.2018/0001962-4</t>
  </si>
  <si>
    <t>6020.2018/0001965-9</t>
  </si>
  <si>
    <t>6020.2018/0001968-3</t>
  </si>
  <si>
    <t>6020.2018/0001970-5</t>
  </si>
  <si>
    <t>6020.2018/0001977-2</t>
  </si>
  <si>
    <t>6020.2018/0001978-0</t>
  </si>
  <si>
    <t>6020.2018/0001979-9</t>
  </si>
  <si>
    <t>6020.2018/0001980-2</t>
  </si>
  <si>
    <t>6020.2018/0001981-0</t>
  </si>
  <si>
    <t>6020.2018/0001984-5</t>
  </si>
  <si>
    <t>6020.2018/0001989-6</t>
  </si>
  <si>
    <t>6020.2018/0001990-0</t>
  </si>
  <si>
    <t>6020.2018/0001992-6</t>
  </si>
  <si>
    <t>6020.2018/0001995-0</t>
  </si>
  <si>
    <t>6020.2018/0001997-7</t>
  </si>
  <si>
    <t>6020.2021/0039856-6</t>
  </si>
  <si>
    <t>6020.2021/0039857-4</t>
  </si>
  <si>
    <t>6020.2021/0039973-2</t>
  </si>
  <si>
    <t>6020.2021/0040725-5</t>
  </si>
  <si>
    <t>FMDT</t>
  </si>
  <si>
    <t>6020.2021/0040727-1</t>
  </si>
  <si>
    <t>6020.2021/0040728-0</t>
  </si>
  <si>
    <t>6020.2021/0040730-1</t>
  </si>
  <si>
    <t>6020.2022/0001353-4</t>
  </si>
  <si>
    <t>6020.2022/0001357-7</t>
  </si>
  <si>
    <t>6020.2022/0001750-5</t>
  </si>
  <si>
    <t>6020.2022/0035500-1</t>
  </si>
  <si>
    <t>6020.2022/0050188-1</t>
  </si>
  <si>
    <t>6020.2022/0050189-0</t>
  </si>
  <si>
    <t>6020.2022/0050198-9</t>
  </si>
  <si>
    <t>6020.2022/0050202-0</t>
  </si>
  <si>
    <t>6020.2023/0004873-9</t>
  </si>
  <si>
    <t>87.10.26.126.3024.2.171.33904000.08</t>
  </si>
  <si>
    <t>87.10.26.126.3011.1.220.44904000.08</t>
  </si>
  <si>
    <t>Nº Empenho</t>
  </si>
  <si>
    <t>Ano</t>
  </si>
  <si>
    <t>Valor Empenhado</t>
  </si>
  <si>
    <t>Saldo a Pagar</t>
  </si>
  <si>
    <t>Desenvolvimento de Sistemas de Informação e Comunicação</t>
  </si>
  <si>
    <t>Manutenção e Operação de sistemas de Informação e Comunicação</t>
  </si>
  <si>
    <t>562/2024</t>
  </si>
  <si>
    <t>Exercício 2023*</t>
  </si>
  <si>
    <t>564/2024</t>
  </si>
  <si>
    <t>565/2024</t>
  </si>
  <si>
    <t>566/2024</t>
  </si>
  <si>
    <t>65118/2024</t>
  </si>
  <si>
    <t>6020.2023/0093018-0</t>
  </si>
  <si>
    <t>6020.2023/0093047-4</t>
  </si>
  <si>
    <t>CONTRATO Nº 001/SMT/2024</t>
  </si>
  <si>
    <t>Termo de Convênio nº 01/SMT/2024.</t>
  </si>
  <si>
    <t>Convênio nº 01/SMT/2024.</t>
  </si>
  <si>
    <t>EXERCÍCIO 2022</t>
  </si>
  <si>
    <t>TOTAL - CONTRATO SMT/GAB 001/24</t>
  </si>
  <si>
    <t>1º Termo de Aditamento - CONVÊNIO Nº 001/SMT/2024</t>
  </si>
  <si>
    <t>106603/2024</t>
  </si>
  <si>
    <t>106592/2024</t>
  </si>
  <si>
    <t>109493/2024</t>
  </si>
  <si>
    <t>Contrato nº 01/24 – SMT – 1º Termo de Aditamento</t>
  </si>
  <si>
    <t>109494/2024</t>
  </si>
  <si>
    <t>109497/2024</t>
  </si>
  <si>
    <t>109521/2024</t>
  </si>
  <si>
    <t>114031/2024</t>
  </si>
  <si>
    <t>Contrato nº 01/24 – SMT – 2º Termo de Aditamento</t>
  </si>
  <si>
    <t>126558/2024</t>
  </si>
  <si>
    <t>Contrato nº 01/24 – SMT – 3º Termo de Aditamento</t>
  </si>
  <si>
    <t>126581/2024</t>
  </si>
  <si>
    <t>139499/2024</t>
  </si>
  <si>
    <t>Contrato nº 01/24 – SMT – 4º Termo de Aditamento</t>
  </si>
  <si>
    <t>139500/2024</t>
  </si>
  <si>
    <t>150130/2024</t>
  </si>
  <si>
    <t>150134/2024</t>
  </si>
  <si>
    <t>150135/2024</t>
  </si>
  <si>
    <t>156565/2024</t>
  </si>
  <si>
    <t>156568/2024</t>
  </si>
  <si>
    <t>Exercício 2024*</t>
  </si>
  <si>
    <t>TOTAL - CONTRATO SMT/GAB 001/25</t>
  </si>
  <si>
    <t>EXERCÍCIO 2024</t>
  </si>
  <si>
    <t>EXERCÍCIO 2025</t>
  </si>
  <si>
    <t>4912/2025</t>
  </si>
  <si>
    <t>6020.2024/0067921-8</t>
  </si>
  <si>
    <t>4979/2025</t>
  </si>
  <si>
    <t>5050/2025</t>
  </si>
  <si>
    <t>5065/2025</t>
  </si>
  <si>
    <t>5087/2025</t>
  </si>
  <si>
    <t>6817/2025</t>
  </si>
  <si>
    <t>6020.2024/0067924-2</t>
  </si>
  <si>
    <t>TERMO DE CONVÊNIO Nº 001/2025</t>
  </si>
  <si>
    <t>5073/2025</t>
  </si>
  <si>
    <t>53107/2025</t>
  </si>
  <si>
    <t>6020.2025/0011864-1</t>
  </si>
  <si>
    <t>Celebração de Convênio entre SMT e CET para viabilização de recursos destinados à prestação de serviços ações de educação de trânsito para o Município de São Paulo</t>
  </si>
  <si>
    <t>Serviços de Engenharia de Tráfego e Educação de Trânsito</t>
  </si>
  <si>
    <t>87.10.12.422.3009.4.657.33903900.02</t>
  </si>
  <si>
    <t>68800/2025</t>
  </si>
  <si>
    <t>CONTRATO Nº 001/SMT/2025</t>
  </si>
  <si>
    <t>Data Recente</t>
  </si>
  <si>
    <t>115254/2025</t>
  </si>
  <si>
    <t>119932/2025</t>
  </si>
  <si>
    <t>132309/2025</t>
  </si>
  <si>
    <t>138450/2025</t>
  </si>
  <si>
    <t>139268/2025</t>
  </si>
  <si>
    <t>Contrato nº 01/SMT.SETRAM/2025</t>
  </si>
  <si>
    <t>Contrato nº 01/SMT.SETRAM/2026</t>
  </si>
  <si>
    <t>Contrato nº 01/SMT.SETRAM/2027</t>
  </si>
  <si>
    <t>Contrato nº 01/SMT.SETRAM/2028</t>
  </si>
  <si>
    <t>132306/2025</t>
  </si>
  <si>
    <t>145108/2025</t>
  </si>
  <si>
    <t>147132/2025</t>
  </si>
  <si>
    <t>147338/2025</t>
  </si>
  <si>
    <t>156924/2025</t>
  </si>
  <si>
    <t>158462/2025</t>
  </si>
  <si>
    <t>158464/2025</t>
  </si>
  <si>
    <t>158474/2025</t>
  </si>
  <si>
    <t>164728/2025</t>
  </si>
  <si>
    <t>169116/2025</t>
  </si>
  <si>
    <t>169628/2025</t>
  </si>
  <si>
    <t>171269/2025</t>
  </si>
  <si>
    <t>173673/2025</t>
  </si>
  <si>
    <t>Exercício 2025*</t>
  </si>
  <si>
    <t>Exercício 2026**</t>
  </si>
  <si>
    <t>TOTAL - CONTRATO SMT/GAB 001/26</t>
  </si>
  <si>
    <t>EXERCÍCIO 2026</t>
  </si>
  <si>
    <t>6020.2025/0066977-0</t>
  </si>
  <si>
    <t>6020.2025/0067198-7</t>
  </si>
  <si>
    <t>TERMO DE CONVÊNIO Nº 4/SMT/SEMTRA/2026</t>
  </si>
  <si>
    <t>CONTRATO nº 1/2026/SMT/SEMTRA - PRESTAÇÃO DE SERVIÇOS DE ENGENHARIA DE TRÁFEGO E EDUCAÇÃO DE TRÂNSITO NO MUNICÍPIO DE SÃO PAULO</t>
  </si>
  <si>
    <t>8315/2026</t>
  </si>
  <si>
    <t>8417/2026</t>
  </si>
  <si>
    <t>8327/2026</t>
  </si>
  <si>
    <t>20.50.26.452.4007.4702.3390.3900.00</t>
  </si>
  <si>
    <t>87.10.26.452.4007.4.702.33903900.08</t>
  </si>
  <si>
    <t>45035/2026</t>
  </si>
  <si>
    <t>Celebração de Convênio entre SMT e CET para viabilização de recursos destinados à prestação de serviços ações de educação de trânsito para o Município de São Paulo.</t>
  </si>
  <si>
    <t>87.10.15.452.4007.4.657.3390.3900.02</t>
  </si>
  <si>
    <t>53107/2026</t>
  </si>
  <si>
    <t>87.10.12.422.3009.4.657.3390.3900.02</t>
  </si>
  <si>
    <t>Orçado
(Dotação Inicial)</t>
  </si>
  <si>
    <t>Atualizado
(Dotação Final)</t>
  </si>
  <si>
    <t>POSIÇÃO ORÇAMENTÁRIA CET - 2022 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</si>
</sst>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1"/>
      <color theme="1"/>
      <name val="Nirmala UI"/>
      <family val="2"/>
    </font>
    <font>
      <sz val="10"/>
      <color theme="1"/>
      <name val="Nirmala UI"/>
      <family val="2"/>
    </font>
    <font>
      <b/>
      <sz val="10"/>
      <color theme="1"/>
      <name val="Nirmala UI"/>
      <family val="2"/>
    </font>
    <font>
      <sz val="18"/>
      <color theme="1"/>
      <name val="Nirmala UI"/>
      <family val="2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Nirmala UI"/>
      <family val="2"/>
    </font>
    <font>
      <i/>
      <sz val="10"/>
      <color theme="0"/>
      <name val="Nirmala UI"/>
      <family val="2"/>
    </font>
    <font>
      <sz val="10"/>
      <color rgb="FFFF0000"/>
      <name val="Nirmala U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/>
    <xf numFmtId="0" fontId="4" fillId="0" borderId="4" xfId="0" applyFont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0" applyNumberFormat="1" applyFont="1"/>
    <xf numFmtId="0" fontId="5" fillId="3" borderId="7" xfId="0" applyFont="1" applyFill="1" applyBorder="1" applyAlignment="1">
      <alignment horizontal="center" vertical="center"/>
    </xf>
    <xf numFmtId="43" fontId="4" fillId="0" borderId="0" xfId="1" applyFon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4" fontId="0" fillId="0" borderId="0" xfId="0" applyNumberFormat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1" applyNumberFormat="1" applyFont="1" applyAlignment="1">
      <alignment horizontal="left"/>
    </xf>
    <xf numFmtId="0" fontId="0" fillId="5" borderId="0" xfId="0" applyFill="1"/>
    <xf numFmtId="43" fontId="8" fillId="5" borderId="0" xfId="1" applyFont="1" applyFill="1"/>
    <xf numFmtId="43" fontId="4" fillId="0" borderId="0" xfId="1" applyFont="1" applyFill="1"/>
    <xf numFmtId="4" fontId="4" fillId="0" borderId="0" xfId="0" applyNumberFormat="1" applyFont="1"/>
    <xf numFmtId="166" fontId="4" fillId="0" borderId="0" xfId="1" applyNumberFormat="1" applyFont="1" applyFill="1"/>
    <xf numFmtId="164" fontId="0" fillId="0" borderId="0" xfId="0" applyNumberFormat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3" fontId="10" fillId="0" borderId="0" xfId="0" applyNumberFormat="1" applyFont="1"/>
    <xf numFmtId="0" fontId="11" fillId="0" borderId="0" xfId="0" applyFont="1"/>
    <xf numFmtId="14" fontId="0" fillId="0" borderId="0" xfId="0" applyNumberFormat="1" applyAlignment="1">
      <alignment vertical="center"/>
    </xf>
    <xf numFmtId="0" fontId="7" fillId="0" borderId="12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12" xfId="0" applyFont="1" applyFill="1" applyBorder="1" applyAlignment="1">
      <alignment vertical="center" wrapText="1"/>
    </xf>
    <xf numFmtId="43" fontId="0" fillId="3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1" applyNumberFormat="1" applyFont="1" applyAlignment="1">
      <alignment horizontal="left" vertical="center"/>
    </xf>
    <xf numFmtId="0" fontId="0" fillId="5" borderId="0" xfId="0" applyFill="1" applyAlignment="1">
      <alignment vertical="center"/>
    </xf>
    <xf numFmtId="43" fontId="8" fillId="5" borderId="0" xfId="1" applyFont="1" applyFill="1" applyAlignment="1">
      <alignment vertical="center"/>
    </xf>
    <xf numFmtId="0" fontId="0" fillId="0" borderId="0" xfId="0" pivotButton="1" applyAlignment="1">
      <alignment vertical="center"/>
    </xf>
    <xf numFmtId="0" fontId="8" fillId="7" borderId="27" xfId="0" applyFont="1" applyFill="1" applyBorder="1" applyAlignment="1">
      <alignment horizontal="center" vertical="center"/>
    </xf>
    <xf numFmtId="14" fontId="8" fillId="7" borderId="28" xfId="0" applyNumberFormat="1" applyFont="1" applyFill="1" applyBorder="1" applyAlignment="1">
      <alignment horizontal="center" vertical="center"/>
    </xf>
    <xf numFmtId="14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7" fillId="8" borderId="12" xfId="0" applyFont="1" applyFill="1" applyBorder="1" applyAlignment="1">
      <alignment vertical="center" wrapText="1"/>
    </xf>
    <xf numFmtId="43" fontId="0" fillId="8" borderId="0" xfId="1" applyFont="1" applyFill="1" applyAlignment="1">
      <alignment vertical="center"/>
    </xf>
    <xf numFmtId="0" fontId="7" fillId="3" borderId="0" xfId="0" applyFont="1" applyFill="1" applyBorder="1" applyAlignment="1">
      <alignment vertical="center" wrapText="1"/>
    </xf>
    <xf numFmtId="14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0" fontId="7" fillId="9" borderId="12" xfId="0" applyFont="1" applyFill="1" applyBorder="1" applyAlignment="1">
      <alignment vertical="center" wrapText="1"/>
    </xf>
    <xf numFmtId="43" fontId="0" fillId="9" borderId="0" xfId="1" applyFont="1" applyFill="1" applyAlignment="1">
      <alignment vertical="center"/>
    </xf>
    <xf numFmtId="43" fontId="9" fillId="9" borderId="0" xfId="1" applyFont="1" applyFill="1" applyAlignment="1">
      <alignment vertical="center"/>
    </xf>
    <xf numFmtId="14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7" fillId="10" borderId="12" xfId="0" applyFont="1" applyFill="1" applyBorder="1" applyAlignment="1">
      <alignment vertical="center" wrapText="1"/>
    </xf>
    <xf numFmtId="43" fontId="0" fillId="10" borderId="0" xfId="1" applyFont="1" applyFill="1" applyAlignment="1">
      <alignment vertical="center"/>
    </xf>
    <xf numFmtId="14" fontId="0" fillId="6" borderId="0" xfId="0" applyNumberFormat="1" applyFill="1" applyAlignment="1">
      <alignment vertical="center"/>
    </xf>
    <xf numFmtId="0" fontId="7" fillId="6" borderId="12" xfId="0" applyFont="1" applyFill="1" applyBorder="1" applyAlignment="1">
      <alignment vertical="center" wrapText="1"/>
    </xf>
    <xf numFmtId="43" fontId="0" fillId="6" borderId="0" xfId="1" applyFont="1" applyFill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12" fillId="0" borderId="0" xfId="0" applyNumberFormat="1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3" fontId="9" fillId="6" borderId="0" xfId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3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1" applyNumberFormat="1" applyFont="1" applyFill="1" applyAlignment="1">
      <alignment horizontal="left" vertical="center"/>
    </xf>
    <xf numFmtId="43" fontId="8" fillId="0" borderId="0" xfId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8" fillId="0" borderId="27" xfId="0" applyFont="1" applyFill="1" applyBorder="1" applyAlignment="1">
      <alignment horizontal="center" vertical="center"/>
    </xf>
    <xf numFmtId="14" fontId="8" fillId="0" borderId="28" xfId="0" applyNumberFormat="1" applyFont="1" applyFill="1" applyBorder="1" applyAlignment="1">
      <alignment horizontal="center" vertical="center"/>
    </xf>
    <xf numFmtId="14" fontId="0" fillId="11" borderId="0" xfId="0" applyNumberFormat="1" applyFill="1" applyAlignment="1">
      <alignment vertical="center"/>
    </xf>
    <xf numFmtId="0" fontId="0" fillId="11" borderId="0" xfId="0" applyFill="1" applyAlignment="1">
      <alignment vertical="center"/>
    </xf>
    <xf numFmtId="0" fontId="7" fillId="11" borderId="12" xfId="0" applyFont="1" applyFill="1" applyBorder="1" applyAlignment="1">
      <alignment vertical="center" wrapText="1"/>
    </xf>
    <xf numFmtId="43" fontId="0" fillId="11" borderId="0" xfId="1" applyFont="1" applyFill="1" applyAlignment="1">
      <alignment vertical="center"/>
    </xf>
    <xf numFmtId="14" fontId="0" fillId="4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7" fillId="4" borderId="12" xfId="0" applyFont="1" applyFill="1" applyBorder="1" applyAlignment="1">
      <alignment vertical="center" wrapText="1"/>
    </xf>
    <xf numFmtId="43" fontId="0" fillId="4" borderId="0" xfId="1" applyFont="1" applyFill="1" applyAlignment="1">
      <alignment vertical="center"/>
    </xf>
    <xf numFmtId="14" fontId="0" fillId="12" borderId="0" xfId="0" applyNumberForma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12" xfId="0" applyFont="1" applyFill="1" applyBorder="1" applyAlignment="1">
      <alignment vertical="center" wrapText="1"/>
    </xf>
    <xf numFmtId="43" fontId="0" fillId="12" borderId="0" xfId="1" applyFont="1" applyFill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</cellXfs>
  <cellStyles count="7">
    <cellStyle name="Normal" xfId="0" builtinId="0"/>
    <cellStyle name="Vírgula" xfId="1" builtinId="3"/>
    <cellStyle name="Vírgula 2" xfId="2" xr:uid="{00000000-0005-0000-0000-000002000000}"/>
    <cellStyle name="Vírgula 2 2" xfId="5" xr:uid="{00000000-0005-0000-0000-000003000000}"/>
    <cellStyle name="Vírgula 3" xfId="3" xr:uid="{00000000-0005-0000-0000-000004000000}"/>
    <cellStyle name="Vírgula 3 2" xfId="6" xr:uid="{00000000-0005-0000-0000-000005000000}"/>
    <cellStyle name="Vírgula 4" xfId="4" xr:uid="{00000000-0005-0000-0000-000006000000}"/>
  </cellStyles>
  <dxfs count="4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aturamento\Controles%20de%20Faturamento\Bancos%20de%20Dados\Notas%20Fiscais\Notas%20Fisca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Fiscais"/>
      <sheetName val="Importação"/>
      <sheetName val="Relação das Dotações e Empenhos"/>
      <sheetName val="Resumo das Notas Emitidas"/>
      <sheetName val="Análise de Event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5749.528003356485" createdVersion="6" refreshedVersion="6" minRefreshableVersion="3" recordCount="9" xr:uid="{00000000-000A-0000-FFFF-FFFF0D000000}">
  <cacheSource type="worksheet">
    <worksheetSource ref="C28:K37" sheet="Empenhos 2024"/>
  </cacheSource>
  <cacheFields count="9">
    <cacheField name="Dotação Completa" numFmtId="0">
      <sharedItems/>
    </cacheField>
    <cacheField name="Dotação" numFmtId="0">
      <sharedItems containsBlank="1" count="13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m/>
        <s v="87.10.26.785.3009.1.098.44905100.00" u="1"/>
        <s v="20.10.26.572.3009.4.702.33903900.08" u="1"/>
        <s v="87.10.26.572.3009.4.658.33903900.03" u="1"/>
        <s v="87.10.26.572.3009.6.841.33903900.08" u="1"/>
        <s v="87.10.26.572.3009.6.841.33903900.00" u="1"/>
      </sharedItems>
    </cacheField>
    <cacheField name="Nome" numFmtId="0">
      <sharedItems containsBlank="1" count="9">
        <s v="Serviços de Engenharia de Tráfego"/>
        <s v=""/>
        <s v="Manutenção e Operação da Sinalização do Sistema Viário"/>
        <m/>
        <s v="Manutenção e Operação Semafórica" u="1"/>
        <s v="Ampliação, Reforma e Requalificação de Ciclovias, Ciclofaixas e Ciclorrotas" u="1"/>
        <s v="Manutenção e Operação de sistemas de Informação e Comunicação" u="1"/>
        <s v="Ações de Educação de Trânsito" u="1"/>
        <s v="Desenvolvimento de Sistemas de Informação e Comunicação" u="1"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598500000"/>
    </cacheField>
    <cacheField name="Final" numFmtId="43">
      <sharedItems containsSemiMixedTypes="0" containsString="0" containsNumber="1" minValue="0" maxValue="704812725.5"/>
    </cacheField>
    <cacheField name="Cancelado" numFmtId="43">
      <sharedItems containsSemiMixedTypes="0" containsString="0" containsNumber="1" minValue="0" maxValue="281408.13"/>
    </cacheField>
    <cacheField name="Realizado" numFmtId="43">
      <sharedItems containsSemiMixedTypes="0" containsString="0" containsNumber="1" minValue="0" maxValue="7048127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6091.521560300927" createdVersion="6" refreshedVersion="8" minRefreshableVersion="3" recordCount="9" xr:uid="{F3895DF6-E331-4075-BA42-5E09D78FCC54}">
  <cacheSource type="worksheet">
    <worksheetSource ref="C31:K40" sheet="Empenhos 2025"/>
  </cacheSource>
  <cacheFields count="9">
    <cacheField name="Dotação Completa" numFmtId="0">
      <sharedItems/>
    </cacheField>
    <cacheField name="Dotação" numFmtId="0">
      <sharedItems containsBlank="1" count="10">
        <s v="20.10.26.572.3009.4.702.33903900.00"/>
        <s v="87.10.14.422.3009.4.657.33903900.08"/>
        <s v="87.10.26.126.3011.1.220.44904000.08"/>
        <s v="87.10.26.126.3024.2.171.33904000.08"/>
        <s v="87.10.26.572.3009.4.658.33903900.00"/>
        <s v="87.10.26.572.3009.4.658.33903900.08"/>
        <s v="87.10.26.572.3009.4.702.33903900.08"/>
        <s v="87.10.12.422.3009.4.657.33903900.02"/>
        <m/>
        <s v="87.10.12.422.3009.4657.33903900.02" u="1"/>
      </sharedItems>
    </cacheField>
    <cacheField name="Nome" numFmtId="0">
      <sharedItems containsBlank="1" count="5">
        <s v="Serviços de Engenharia de Tráfego"/>
        <m/>
        <s v=""/>
        <s v="Manutenção e Operação da Sinalização do Sistema Viário"/>
        <s v="Serviços de Engenharia de Tráfego e Educação de Trânsito"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containsInteger="1" minValue="0" maxValue="634343583"/>
    </cacheField>
    <cacheField name="Final" numFmtId="43">
      <sharedItems containsSemiMixedTypes="0" containsString="0" containsNumber="1" minValue="0" maxValue="856599326.5"/>
    </cacheField>
    <cacheField name="Cancelado" numFmtId="43">
      <sharedItems containsSemiMixedTypes="0" containsString="0" containsNumber="1" minValue="0" maxValue="23950000"/>
    </cacheField>
    <cacheField name="Realizado" numFmtId="43">
      <sharedItems containsSemiMixedTypes="0" containsString="0" containsNumber="1" minValue="0" maxValue="856599326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WILLIAM DE SOUZA" refreshedDate="46154.394085300926" createdVersion="8" refreshedVersion="6" minRefreshableVersion="3" recordCount="9" xr:uid="{709F45A3-C4CD-4C76-B930-6E39F71D6598}">
  <cacheSource type="worksheet">
    <worksheetSource ref="C31:K40" sheet="Empenhos 2026"/>
  </cacheSource>
  <cacheFields count="9">
    <cacheField name="Dotação Completa" numFmtId="0">
      <sharedItems/>
    </cacheField>
    <cacheField name="Dotação" numFmtId="0">
      <sharedItems containsBlank="1" count="11">
        <s v="87.10.26.452.4007.4.702.33903900.08"/>
        <s v="20.10.26.572.3009.4.702.33903900.00"/>
        <s v="20.50.26.452.4007.4702.3390.3900.00"/>
        <s v="87.10.15.452.4007.4.657.3390.3900.02"/>
        <s v="87.10.12.422.3009.4.657.3390.3900.02"/>
        <s v="87.10.26.572.3009.4.658.33903900.08"/>
        <s v="87.10.26.572.3009.4.702.33903900.08"/>
        <s v="87.10.12.422.3009.4.657.33903900.02"/>
        <m/>
        <s v="87.10.26.126.3024.2.171.33904000.08" u="1"/>
        <s v="87.10.26.572.3009.4.658.33903900.00" u="1"/>
      </sharedItems>
    </cacheField>
    <cacheField name="Nome" numFmtId="0">
      <sharedItems containsBlank="1" count="4">
        <s v="Serviços de Engenharia de Tráfego"/>
        <s v="Serviços de Engenharia de Tráfego e Educação de Trânsito"/>
        <s v=""/>
        <m/>
      </sharedItems>
    </cacheField>
    <cacheField name="Órgão" numFmtId="0">
      <sharedItems containsSemiMixedTypes="0" containsString="0" containsNumber="1" containsInteger="1" minValue="20" maxValue="87"/>
    </cacheField>
    <cacheField name="Unidade" numFmtId="0">
      <sharedItems containsSemiMixedTypes="0" containsString="0" containsNumber="1" containsInteger="1" minValue="10" maxValue="10"/>
    </cacheField>
    <cacheField name="Inicial" numFmtId="43">
      <sharedItems containsSemiMixedTypes="0" containsString="0" containsNumber="1" minValue="0" maxValue="856599326"/>
    </cacheField>
    <cacheField name="Final" numFmtId="43">
      <sharedItems containsSemiMixedTypes="0" containsString="0" containsNumber="1" minValue="0" maxValue="856599326"/>
    </cacheField>
    <cacheField name="Cancelado" numFmtId="43">
      <sharedItems containsSemiMixedTypes="0" containsString="0" containsNumber="1" containsInteger="1" minValue="0" maxValue="0"/>
    </cacheField>
    <cacheField name="Realizado" numFmtId="43">
      <sharedItems containsSemiMixedTypes="0" containsString="0" containsNumber="1" minValue="0" maxValue="345790990.68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598500000"/>
    <n v="704812725.5"/>
    <n v="0"/>
    <n v="704812725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1"/>
    <n v="87"/>
    <n v="10"/>
    <n v="0"/>
    <n v="0"/>
    <n v="0"/>
    <n v="0"/>
  </r>
  <r>
    <s v="87.10.26.126.3024.2.171.33904000.08.0"/>
    <x v="3"/>
    <x v="1"/>
    <n v="87"/>
    <n v="10"/>
    <n v="0"/>
    <n v="0"/>
    <n v="0"/>
    <n v="0"/>
  </r>
  <r>
    <s v="87.10.26.572.3009.4.658.33903900.00.0"/>
    <x v="4"/>
    <x v="2"/>
    <n v="87"/>
    <n v="10"/>
    <n v="0"/>
    <n v="14107448.379999999"/>
    <n v="125884.08"/>
    <n v="14107448.379999999"/>
  </r>
  <r>
    <s v="87.10.26.572.3009.4.658.33903900.08.0"/>
    <x v="5"/>
    <x v="2"/>
    <n v="87"/>
    <n v="10"/>
    <n v="94000000"/>
    <n v="179245556.87"/>
    <n v="281408.13"/>
    <n v="179245556.87"/>
  </r>
  <r>
    <s v="87.10.26.572.3009.4.702.33903900.08.0"/>
    <x v="6"/>
    <x v="0"/>
    <n v="87"/>
    <n v="10"/>
    <n v="510561451"/>
    <n v="592743199.5"/>
    <n v="0"/>
    <n v="592743199.5"/>
  </r>
  <r>
    <s v=".0"/>
    <x v="7"/>
    <x v="3"/>
    <n v="87"/>
    <n v="10"/>
    <n v="0"/>
    <n v="0"/>
    <n v="0"/>
    <n v="0"/>
  </r>
  <r>
    <s v=".0"/>
    <x v="7"/>
    <x v="3"/>
    <n v="87"/>
    <n v="1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20.10.26.572.3009.4.702.33903900.00.0"/>
    <x v="0"/>
    <x v="0"/>
    <n v="20"/>
    <n v="10"/>
    <n v="634343583"/>
    <n v="856599326.5"/>
    <n v="23950000"/>
    <n v="856599326.5"/>
  </r>
  <r>
    <s v="87.10.14.422.3009.4.657.33903900.08.0"/>
    <x v="1"/>
    <x v="1"/>
    <n v="87"/>
    <n v="10"/>
    <n v="0"/>
    <n v="0"/>
    <n v="0"/>
    <n v="0"/>
  </r>
  <r>
    <s v="87.10.26.126.3011.1.220.44904000.08.0"/>
    <x v="2"/>
    <x v="2"/>
    <n v="87"/>
    <n v="10"/>
    <n v="0"/>
    <n v="0"/>
    <n v="0"/>
    <n v="0"/>
  </r>
  <r>
    <s v="87.10.26.126.3024.2.171.33904000.08.0"/>
    <x v="3"/>
    <x v="2"/>
    <n v="87"/>
    <n v="10"/>
    <n v="0"/>
    <n v="0"/>
    <n v="0"/>
    <n v="0"/>
  </r>
  <r>
    <s v="87.10.26.572.3009.4.658.33903900.00.0"/>
    <x v="4"/>
    <x v="2"/>
    <n v="87"/>
    <n v="10"/>
    <n v="0"/>
    <n v="0"/>
    <n v="0"/>
    <n v="0"/>
  </r>
  <r>
    <s v="87.10.26.572.3009.4.658.33903900.08.0"/>
    <x v="5"/>
    <x v="3"/>
    <n v="87"/>
    <n v="10"/>
    <n v="5000000"/>
    <n v="178367671.14000002"/>
    <n v="3025472.5999999996"/>
    <n v="178367671.13999999"/>
  </r>
  <r>
    <s v="87.10.26.572.3009.4.702.33903900.08.0"/>
    <x v="6"/>
    <x v="0"/>
    <n v="87"/>
    <n v="10"/>
    <n v="420010679"/>
    <n v="420010679"/>
    <n v="0"/>
    <n v="420010679"/>
  </r>
  <r>
    <s v="87.10.12.422.3009.4.657.33903900.02.0"/>
    <x v="7"/>
    <x v="4"/>
    <n v="87"/>
    <n v="10"/>
    <n v="0"/>
    <n v="1474107.1300000001"/>
    <n v="265420.98"/>
    <n v="1474107.13"/>
  </r>
  <r>
    <s v=".0"/>
    <x v="8"/>
    <x v="1"/>
    <n v="87"/>
    <n v="10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87.10.26.452.4007.4.702.33903900.08.0"/>
    <x v="0"/>
    <x v="0"/>
    <n v="20"/>
    <n v="10"/>
    <n v="370650744"/>
    <n v="370650744"/>
    <n v="0"/>
    <n v="123550248"/>
  </r>
  <r>
    <s v="20.10.26.572.3009.4.702.33903900.00.0"/>
    <x v="1"/>
    <x v="0"/>
    <n v="87"/>
    <n v="10"/>
    <n v="113519499"/>
    <n v="113519499"/>
    <n v="0"/>
    <n v="62699482.619999997"/>
  </r>
  <r>
    <s v="20.50.26.452.4007.4702.3390.3900.00.0"/>
    <x v="2"/>
    <x v="0"/>
    <n v="87"/>
    <n v="10"/>
    <n v="856599326"/>
    <n v="856599326"/>
    <n v="0"/>
    <n v="345790990.68000001"/>
  </r>
  <r>
    <s v="87.10.15.452.4007.4.657.3390.3900.02.0"/>
    <x v="3"/>
    <x v="1"/>
    <n v="87"/>
    <n v="10"/>
    <n v="725888.97"/>
    <n v="725888.97"/>
    <n v="0"/>
    <n v="701126.43"/>
  </r>
  <r>
    <s v="87.10.12.422.3009.4.657.3390.3900.02.0"/>
    <x v="4"/>
    <x v="1"/>
    <n v="87"/>
    <n v="10"/>
    <n v="1739528.11"/>
    <n v="1739528.11"/>
    <n v="0"/>
    <n v="0"/>
  </r>
  <r>
    <s v="87.10.26.572.3009.4.658.33903900.08.0"/>
    <x v="5"/>
    <x v="2"/>
    <n v="87"/>
    <n v="10"/>
    <n v="0"/>
    <n v="0"/>
    <n v="0"/>
    <n v="0"/>
  </r>
  <r>
    <s v="87.10.26.572.3009.4.702.33903900.08.0"/>
    <x v="6"/>
    <x v="2"/>
    <n v="87"/>
    <n v="10"/>
    <n v="0"/>
    <n v="0"/>
    <n v="0"/>
    <n v="0"/>
  </r>
  <r>
    <s v="87.10.12.422.3009.4.657.33903900.02.0"/>
    <x v="7"/>
    <x v="3"/>
    <n v="87"/>
    <n v="10"/>
    <n v="0"/>
    <n v="0"/>
    <n v="0"/>
    <n v="0"/>
  </r>
  <r>
    <s v=".0"/>
    <x v="8"/>
    <x v="3"/>
    <n v="87"/>
    <n v="1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0:H46" firstHeaderRow="1" firstDataRow="2" firstDataCol="2"/>
  <pivotFields count="9">
    <pivotField compact="0" outline="0" showAll="0" defaultSubtotal="0"/>
    <pivotField axis="axisRow" compact="0" outline="0" showAll="0">
      <items count="14">
        <item x="0"/>
        <item x="1"/>
        <item x="4"/>
        <item m="1" x="10"/>
        <item x="5"/>
        <item x="6"/>
        <item m="1" x="12"/>
        <item m="1" x="11"/>
        <item m="1" x="8"/>
        <item x="7"/>
        <item m="1" x="9"/>
        <item x="2"/>
        <item x="3"/>
        <item t="default"/>
      </items>
    </pivotField>
    <pivotField axis="axisRow" compact="0" outline="0" showAll="0" defaultSubtotal="0">
      <items count="9">
        <item m="1" x="7"/>
        <item m="1" x="5"/>
        <item x="2"/>
        <item m="1" x="4"/>
        <item x="0"/>
        <item h="1" x="3"/>
        <item m="1" x="8"/>
        <item m="1" x="6"/>
        <item h="1" x="1"/>
      </items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 v="2"/>
      <x v="2"/>
    </i>
    <i r="1">
      <x v="4"/>
    </i>
    <i>
      <x v="4"/>
      <x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8037D-5438-444E-B748-3104F0C9356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compact="0" compactData="0" gridDropZones="1" multipleFieldFilters="0">
  <location ref="D43:H49" firstHeaderRow="1" firstDataRow="2" firstDataCol="2"/>
  <pivotFields count="9">
    <pivotField compact="0" outline="0" showAll="0" defaultSubtotal="0"/>
    <pivotField axis="axisRow" compact="0" outline="0" showAll="0">
      <items count="11">
        <item x="0"/>
        <item x="1"/>
        <item x="4"/>
        <item x="5"/>
        <item x="6"/>
        <item x="8"/>
        <item x="2"/>
        <item x="3"/>
        <item m="1" x="9"/>
        <item x="7"/>
        <item t="default"/>
      </items>
    </pivotField>
    <pivotField axis="axisRow" compact="0" outline="0" showAll="0" defaultSubtotal="0">
      <items count="5">
        <item x="3"/>
        <item x="0"/>
        <item h="1" x="1"/>
        <item h="1"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5">
    <i>
      <x/>
      <x v="3"/>
    </i>
    <i>
      <x v="1"/>
      <x/>
    </i>
    <i r="1">
      <x v="4"/>
    </i>
    <i>
      <x v="4"/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formats count="13"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-2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2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dataOnly="0" labelOnly="1" outline="0" fieldPosition="0">
        <references count="1">
          <reference field="2" count="0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2">
          <reference field="1" count="1">
            <x v="3"/>
          </reference>
          <reference field="2" count="1" selected="0">
            <x v="0"/>
          </reference>
        </references>
      </pivotArea>
    </format>
    <format dxfId="29">
      <pivotArea dataOnly="0" labelOnly="1" outline="0" fieldPosition="0">
        <references count="2">
          <reference field="1" count="2">
            <x v="0"/>
            <x v="4"/>
          </reference>
          <reference field="2" count="1" selected="0">
            <x v="1"/>
          </reference>
        </references>
      </pivotArea>
    </format>
    <format dxfId="28">
      <pivotArea dataOnly="0" labelOnly="1" outline="0" fieldPosition="0">
        <references count="2">
          <reference field="1" count="1">
            <x v="9"/>
          </reference>
          <reference field="2" count="1" selected="0">
            <x v="4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1D011-E563-45B6-8BAA-4F9B14169BAB}" name="Tabela dinâmica1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D43:H50" firstHeaderRow="1" firstDataRow="2" firstDataCol="2"/>
  <pivotFields count="9">
    <pivotField compact="0" outline="0" showAll="0" defaultSubtotal="0"/>
    <pivotField axis="axisRow" compact="0" outline="0" showAll="0" sortType="ascending">
      <items count="12">
        <item x="1"/>
        <item x="2"/>
        <item x="4"/>
        <item x="7"/>
        <item x="3"/>
        <item m="1" x="9"/>
        <item x="0"/>
        <item m="1" x="10"/>
        <item x="5"/>
        <item x="6"/>
        <item x="8"/>
        <item t="default"/>
      </items>
    </pivotField>
    <pivotField axis="axisRow" compact="0" outline="0" showAll="0" defaultSubtotal="0">
      <items count="4">
        <item x="0"/>
        <item h="1" x="3"/>
        <item h="1"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compact="0" numFmtId="43" outline="0" showAll="0"/>
    <pivotField dataField="1" compact="0" numFmtId="43" outline="0" showAll="0"/>
  </pivotFields>
  <rowFields count="2">
    <field x="2"/>
    <field x="1"/>
  </rowFields>
  <rowItems count="6">
    <i>
      <x/>
      <x/>
    </i>
    <i r="1">
      <x v="1"/>
    </i>
    <i r="1">
      <x v="6"/>
    </i>
    <i>
      <x v="3"/>
      <x v="2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a de Inicial" fld="5" baseField="0" baseItem="6" numFmtId="4"/>
    <dataField name="Soma de Final" fld="6" baseField="0" baseItem="6" numFmtId="4"/>
    <dataField name="Soma de Realizado" fld="8" baseField="0" baseItem="4" numFmtId="4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2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dataOnly="0" labelOnly="1" outline="0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2">
          <reference field="1" count="2">
            <x v="0"/>
            <x v="9"/>
          </reference>
          <reference field="2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-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2" type="button" dataOnly="0" labelOnly="1" outline="0" axis="axisRow" fieldPosition="0"/>
    </format>
    <format dxfId="4">
      <pivotArea field="1" type="button" dataOnly="0" labelOnly="1" outline="0" axis="axisRow" fieldPosition="1"/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2">
          <reference field="1" count="3">
            <x v="0"/>
            <x v="1"/>
            <x v="6"/>
          </reference>
          <reference field="2" count="0" selected="0"/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RowHeight="15" x14ac:dyDescent="0.25"/>
  <cols>
    <col min="1" max="1" width="10.7109375" bestFit="1" customWidth="1"/>
    <col min="2" max="2" width="11.7109375" bestFit="1" customWidth="1"/>
    <col min="3" max="3" width="19.85546875" customWidth="1"/>
    <col min="4" max="4" width="54.42578125" bestFit="1" customWidth="1"/>
    <col min="5" max="5" width="33.28515625" bestFit="1" customWidth="1"/>
    <col min="6" max="7" width="15.42578125" bestFit="1" customWidth="1"/>
    <col min="8" max="8" width="17.85546875" bestFit="1" customWidth="1"/>
    <col min="9" max="9" width="16.85546875" bestFit="1" customWidth="1"/>
    <col min="10" max="10" width="15.28515625" bestFit="1" customWidth="1"/>
    <col min="11" max="13" width="16.85546875" bestFit="1" customWidth="1"/>
    <col min="14" max="14" width="16.5703125" bestFit="1" customWidth="1"/>
    <col min="16" max="16" width="14.28515625" bestFit="1" customWidth="1"/>
    <col min="19" max="19" width="17.85546875" customWidth="1"/>
    <col min="30" max="30" width="10.7109375" bestFit="1" customWidth="1"/>
    <col min="31" max="31" width="16.85546875" bestFit="1" customWidth="1"/>
    <col min="32" max="32" width="16" bestFit="1" customWidth="1"/>
  </cols>
  <sheetData>
    <row r="1" spans="1:32" x14ac:dyDescent="0.25">
      <c r="A1" t="s">
        <v>50</v>
      </c>
      <c r="B1" t="s">
        <v>51</v>
      </c>
      <c r="C1" t="s">
        <v>52</v>
      </c>
      <c r="D1" t="s">
        <v>62</v>
      </c>
      <c r="E1" t="s">
        <v>65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61</v>
      </c>
      <c r="L1" t="s">
        <v>58</v>
      </c>
      <c r="M1" t="s">
        <v>59</v>
      </c>
      <c r="N1" t="s">
        <v>60</v>
      </c>
    </row>
    <row r="2" spans="1:32" x14ac:dyDescent="0.25">
      <c r="A2" s="65">
        <v>45304</v>
      </c>
      <c r="B2" s="31" t="s">
        <v>148</v>
      </c>
      <c r="C2" s="31" t="s">
        <v>154</v>
      </c>
      <c r="D2" s="31" t="s">
        <v>72</v>
      </c>
      <c r="E2" s="66" t="s">
        <v>20</v>
      </c>
      <c r="F2" s="31" t="str">
        <f t="shared" ref="F2" si="0">MID(D2,1,2)</f>
        <v>20</v>
      </c>
      <c r="G2" s="31" t="str">
        <f t="shared" ref="G2" si="1">MID(D2,4,2)</f>
        <v>10</v>
      </c>
      <c r="H2" s="31" t="s">
        <v>156</v>
      </c>
      <c r="I2" s="67">
        <v>598500000</v>
      </c>
      <c r="J2" s="67"/>
      <c r="K2" s="67">
        <v>598500000</v>
      </c>
      <c r="L2" s="67">
        <v>598500000</v>
      </c>
      <c r="M2" s="67">
        <f t="shared" ref="M2:M7" si="2">I2-J2-K2</f>
        <v>0</v>
      </c>
      <c r="N2" s="67">
        <f>K2-L2</f>
        <v>0</v>
      </c>
    </row>
    <row r="3" spans="1:32" x14ac:dyDescent="0.25">
      <c r="A3" s="65">
        <v>45304</v>
      </c>
      <c r="B3" s="31" t="s">
        <v>150</v>
      </c>
      <c r="C3" s="31" t="s">
        <v>154</v>
      </c>
      <c r="D3" s="31" t="s">
        <v>77</v>
      </c>
      <c r="E3" s="66" t="s">
        <v>20</v>
      </c>
      <c r="F3" s="31" t="str">
        <f>MID(D3,1,2)</f>
        <v>87</v>
      </c>
      <c r="G3" s="31" t="str">
        <f>MID(D3,4,2)</f>
        <v>10</v>
      </c>
      <c r="H3" s="31" t="s">
        <v>156</v>
      </c>
      <c r="I3" s="67">
        <v>510561451</v>
      </c>
      <c r="J3" s="67">
        <v>0</v>
      </c>
      <c r="K3" s="67">
        <v>510561451</v>
      </c>
      <c r="L3" s="67">
        <v>510561451</v>
      </c>
      <c r="M3" s="67">
        <f t="shared" si="2"/>
        <v>0</v>
      </c>
      <c r="N3" s="67">
        <f>K3-L3</f>
        <v>0</v>
      </c>
      <c r="P3" s="51"/>
      <c r="AA3" t="s">
        <v>42</v>
      </c>
      <c r="AB3" t="s">
        <v>142</v>
      </c>
      <c r="AC3" t="s">
        <v>143</v>
      </c>
      <c r="AD3" t="s">
        <v>50</v>
      </c>
      <c r="AE3" t="s">
        <v>144</v>
      </c>
      <c r="AF3" t="s">
        <v>145</v>
      </c>
    </row>
    <row r="4" spans="1:32" ht="30" x14ac:dyDescent="0.25">
      <c r="A4" s="65">
        <v>45304</v>
      </c>
      <c r="B4" s="31" t="s">
        <v>151</v>
      </c>
      <c r="C4" s="31" t="s">
        <v>154</v>
      </c>
      <c r="D4" s="31" t="s">
        <v>76</v>
      </c>
      <c r="E4" s="66" t="s">
        <v>22</v>
      </c>
      <c r="F4" s="31" t="str">
        <f>MID(D4,1,2)</f>
        <v>87</v>
      </c>
      <c r="G4" s="31" t="str">
        <f>MID(D4,4,2)</f>
        <v>10</v>
      </c>
      <c r="H4" s="31" t="s">
        <v>156</v>
      </c>
      <c r="I4" s="67">
        <v>3500000</v>
      </c>
      <c r="J4" s="68">
        <v>0</v>
      </c>
      <c r="K4" s="67">
        <v>3500000</v>
      </c>
      <c r="L4" s="67">
        <v>3500000</v>
      </c>
      <c r="M4" s="67">
        <f t="shared" si="2"/>
        <v>0</v>
      </c>
      <c r="N4" s="67"/>
      <c r="P4" s="51"/>
      <c r="S4" s="50"/>
      <c r="AA4" t="s">
        <v>42</v>
      </c>
      <c r="AB4">
        <v>405</v>
      </c>
      <c r="AC4">
        <v>2023</v>
      </c>
      <c r="AD4" s="26">
        <v>44944</v>
      </c>
      <c r="AE4" s="58">
        <v>4583333.34</v>
      </c>
      <c r="AF4" s="58">
        <v>1840277.75</v>
      </c>
    </row>
    <row r="5" spans="1:32" ht="30" x14ac:dyDescent="0.25">
      <c r="A5" s="65">
        <v>45304</v>
      </c>
      <c r="B5" s="31" t="s">
        <v>152</v>
      </c>
      <c r="C5" s="31" t="s">
        <v>155</v>
      </c>
      <c r="D5" s="31" t="s">
        <v>76</v>
      </c>
      <c r="E5" s="66" t="s">
        <v>22</v>
      </c>
      <c r="F5" s="31" t="str">
        <f t="shared" ref="F5:F6" si="3">MID(D5,1,2)</f>
        <v>87</v>
      </c>
      <c r="G5" s="31" t="str">
        <f t="shared" ref="G5:G6" si="4">MID(D5,4,2)</f>
        <v>10</v>
      </c>
      <c r="H5" s="31" t="s">
        <v>157</v>
      </c>
      <c r="I5" s="67">
        <v>90500000</v>
      </c>
      <c r="J5" s="67">
        <v>0</v>
      </c>
      <c r="K5" s="67">
        <v>90500000</v>
      </c>
      <c r="L5" s="67">
        <v>90500000</v>
      </c>
      <c r="M5" s="67">
        <f t="shared" si="2"/>
        <v>0</v>
      </c>
      <c r="N5" s="67">
        <f t="shared" ref="N5" si="5">K5-L5</f>
        <v>0</v>
      </c>
      <c r="P5" s="51"/>
      <c r="AA5" t="s">
        <v>42</v>
      </c>
      <c r="AB5">
        <v>12</v>
      </c>
      <c r="AC5">
        <v>2023</v>
      </c>
      <c r="AD5" s="26">
        <v>44944</v>
      </c>
      <c r="AE5" s="58">
        <v>50000000</v>
      </c>
      <c r="AF5" s="58">
        <v>0</v>
      </c>
    </row>
    <row r="6" spans="1:32" ht="30" x14ac:dyDescent="0.25">
      <c r="A6" s="65">
        <v>45434</v>
      </c>
      <c r="B6" s="31" t="s">
        <v>153</v>
      </c>
      <c r="C6" s="31" t="s">
        <v>155</v>
      </c>
      <c r="D6" s="31" t="s">
        <v>76</v>
      </c>
      <c r="E6" s="70" t="s">
        <v>22</v>
      </c>
      <c r="F6" s="31" t="str">
        <f t="shared" si="3"/>
        <v>87</v>
      </c>
      <c r="G6" s="31" t="str">
        <f t="shared" si="4"/>
        <v>10</v>
      </c>
      <c r="H6" s="31" t="s">
        <v>158</v>
      </c>
      <c r="I6" s="67">
        <v>46500000</v>
      </c>
      <c r="J6" s="67">
        <v>0</v>
      </c>
      <c r="K6" s="67">
        <v>46500000</v>
      </c>
      <c r="L6" s="67">
        <v>46500000</v>
      </c>
      <c r="M6" s="67">
        <f t="shared" si="2"/>
        <v>0</v>
      </c>
      <c r="N6" s="67">
        <f>K6-L6</f>
        <v>0</v>
      </c>
      <c r="P6" s="52"/>
      <c r="AA6" t="s">
        <v>42</v>
      </c>
      <c r="AB6">
        <v>413</v>
      </c>
      <c r="AC6">
        <v>2023</v>
      </c>
      <c r="AD6" s="26">
        <v>44944</v>
      </c>
      <c r="AE6" s="58">
        <v>638697622.78999996</v>
      </c>
      <c r="AF6" s="58">
        <v>253194706.41</v>
      </c>
    </row>
    <row r="7" spans="1:32" ht="30" x14ac:dyDescent="0.25">
      <c r="A7" s="65">
        <v>45526</v>
      </c>
      <c r="B7" s="31" t="s">
        <v>163</v>
      </c>
      <c r="C7" s="31" t="s">
        <v>155</v>
      </c>
      <c r="D7" s="31" t="s">
        <v>74</v>
      </c>
      <c r="E7" s="70" t="s">
        <v>22</v>
      </c>
      <c r="F7" s="31" t="str">
        <f t="shared" ref="F7" si="6">MID(D7,1,2)</f>
        <v>87</v>
      </c>
      <c r="G7" s="31" t="str">
        <f t="shared" ref="G7" si="7">MID(D7,4,2)</f>
        <v>10</v>
      </c>
      <c r="H7" t="s">
        <v>161</v>
      </c>
      <c r="I7" s="67">
        <v>64062.62</v>
      </c>
      <c r="J7" s="67">
        <v>5813.13</v>
      </c>
      <c r="K7" s="67">
        <f t="shared" ref="K7:K15" si="8">I7-J7</f>
        <v>58249.490000000005</v>
      </c>
      <c r="L7" s="67">
        <v>58249.49</v>
      </c>
      <c r="M7" s="67">
        <f t="shared" si="2"/>
        <v>0</v>
      </c>
      <c r="N7" s="67">
        <f>K7-L7</f>
        <v>0</v>
      </c>
      <c r="P7" s="51"/>
      <c r="AA7" t="s">
        <v>42</v>
      </c>
      <c r="AB7">
        <v>409</v>
      </c>
      <c r="AC7">
        <v>2023</v>
      </c>
      <c r="AD7" s="26">
        <v>44944</v>
      </c>
      <c r="AE7" s="58">
        <v>0</v>
      </c>
      <c r="AF7" s="58">
        <v>0</v>
      </c>
    </row>
    <row r="8" spans="1:32" ht="30" x14ac:dyDescent="0.25">
      <c r="A8" s="65">
        <v>45526</v>
      </c>
      <c r="B8" s="31" t="s">
        <v>162</v>
      </c>
      <c r="C8" s="31" t="s">
        <v>155</v>
      </c>
      <c r="D8" s="31" t="s">
        <v>74</v>
      </c>
      <c r="E8" s="70" t="s">
        <v>22</v>
      </c>
      <c r="F8" s="31" t="str">
        <f t="shared" ref="F8" si="9">MID(D8,1,2)</f>
        <v>87</v>
      </c>
      <c r="G8" s="31" t="str">
        <f t="shared" ref="G8" si="10">MID(D8,4,2)</f>
        <v>10</v>
      </c>
      <c r="H8" t="s">
        <v>161</v>
      </c>
      <c r="I8" s="67">
        <v>46454.02</v>
      </c>
      <c r="J8" s="67">
        <v>14144.39</v>
      </c>
      <c r="K8" s="67">
        <f t="shared" si="8"/>
        <v>32309.629999999997</v>
      </c>
      <c r="L8" s="67">
        <v>32309.63</v>
      </c>
      <c r="M8" s="67">
        <f t="shared" ref="M8:M13" si="11">I8-J8-K8</f>
        <v>0</v>
      </c>
      <c r="N8" s="67">
        <f t="shared" ref="N8:N13" si="12">K8-L8</f>
        <v>0</v>
      </c>
      <c r="AA8" t="s">
        <v>42</v>
      </c>
      <c r="AB8">
        <v>1875</v>
      </c>
      <c r="AC8">
        <v>2023</v>
      </c>
      <c r="AD8" s="26">
        <v>44945</v>
      </c>
      <c r="AE8" s="58">
        <v>415925305</v>
      </c>
      <c r="AF8" s="58">
        <v>148312736.31</v>
      </c>
    </row>
    <row r="9" spans="1:32" x14ac:dyDescent="0.25">
      <c r="A9" s="65">
        <v>45531</v>
      </c>
      <c r="B9" s="31" t="s">
        <v>164</v>
      </c>
      <c r="C9" s="31" t="s">
        <v>154</v>
      </c>
      <c r="D9" s="31" t="s">
        <v>72</v>
      </c>
      <c r="E9" s="66" t="s">
        <v>20</v>
      </c>
      <c r="F9" s="31" t="str">
        <f t="shared" ref="F9:F13" si="13">MID(D9,1,2)</f>
        <v>20</v>
      </c>
      <c r="G9" s="31" t="str">
        <f t="shared" ref="G9:G13" si="14">MID(D9,4,2)</f>
        <v>10</v>
      </c>
      <c r="H9" t="s">
        <v>165</v>
      </c>
      <c r="I9" s="67">
        <v>19502633</v>
      </c>
      <c r="J9" s="67"/>
      <c r="K9" s="67">
        <f t="shared" si="8"/>
        <v>19502633</v>
      </c>
      <c r="L9" s="67">
        <v>19502633</v>
      </c>
      <c r="M9" s="67">
        <f t="shared" si="11"/>
        <v>0</v>
      </c>
      <c r="N9" s="67">
        <f t="shared" si="12"/>
        <v>0</v>
      </c>
      <c r="AB9" t="s">
        <v>142</v>
      </c>
      <c r="AC9" t="s">
        <v>143</v>
      </c>
      <c r="AD9" t="s">
        <v>50</v>
      </c>
      <c r="AE9" t="s">
        <v>144</v>
      </c>
      <c r="AF9" t="s">
        <v>145</v>
      </c>
    </row>
    <row r="10" spans="1:32" x14ac:dyDescent="0.25">
      <c r="A10" s="65">
        <v>45531</v>
      </c>
      <c r="B10" s="31" t="s">
        <v>166</v>
      </c>
      <c r="C10" s="31" t="s">
        <v>154</v>
      </c>
      <c r="D10" s="31" t="s">
        <v>77</v>
      </c>
      <c r="E10" s="66" t="s">
        <v>20</v>
      </c>
      <c r="F10" s="31" t="str">
        <f t="shared" si="13"/>
        <v>87</v>
      </c>
      <c r="G10" s="31" t="str">
        <f t="shared" si="14"/>
        <v>10</v>
      </c>
      <c r="H10" t="s">
        <v>165</v>
      </c>
      <c r="I10" s="67">
        <v>26871656</v>
      </c>
      <c r="J10" s="67"/>
      <c r="K10" s="67">
        <f t="shared" si="8"/>
        <v>26871656</v>
      </c>
      <c r="L10" s="67">
        <v>26871656</v>
      </c>
      <c r="M10" s="67">
        <f t="shared" si="11"/>
        <v>0</v>
      </c>
      <c r="N10" s="67">
        <f t="shared" si="12"/>
        <v>0</v>
      </c>
      <c r="AB10">
        <v>418</v>
      </c>
      <c r="AC10">
        <v>2023</v>
      </c>
      <c r="AD10" s="26">
        <v>44944</v>
      </c>
      <c r="AE10" s="58">
        <v>87000000</v>
      </c>
      <c r="AF10" s="58">
        <v>33059809.27</v>
      </c>
    </row>
    <row r="11" spans="1:32" ht="30" x14ac:dyDescent="0.25">
      <c r="A11" s="65">
        <v>45531</v>
      </c>
      <c r="B11" s="31" t="s">
        <v>167</v>
      </c>
      <c r="C11" s="31" t="s">
        <v>154</v>
      </c>
      <c r="D11" s="31" t="s">
        <v>76</v>
      </c>
      <c r="E11" s="66" t="s">
        <v>22</v>
      </c>
      <c r="F11" s="31" t="str">
        <f t="shared" si="13"/>
        <v>87</v>
      </c>
      <c r="G11" s="31" t="str">
        <f t="shared" si="14"/>
        <v>10</v>
      </c>
      <c r="H11" t="s">
        <v>165</v>
      </c>
      <c r="I11" s="67">
        <v>3026965</v>
      </c>
      <c r="J11" s="67"/>
      <c r="K11" s="67">
        <f t="shared" si="8"/>
        <v>3026965</v>
      </c>
      <c r="L11" s="67">
        <v>3026965</v>
      </c>
      <c r="M11" s="67">
        <f t="shared" si="11"/>
        <v>0</v>
      </c>
      <c r="N11" s="67">
        <f t="shared" si="12"/>
        <v>0</v>
      </c>
      <c r="AB11">
        <v>51200</v>
      </c>
      <c r="AC11">
        <v>2023</v>
      </c>
      <c r="AD11" s="26">
        <v>45066</v>
      </c>
      <c r="AE11" s="58">
        <v>35072607.25</v>
      </c>
      <c r="AF11" s="58">
        <v>29175096.75</v>
      </c>
    </row>
    <row r="12" spans="1:32" x14ac:dyDescent="0.25">
      <c r="A12" s="65">
        <v>45531</v>
      </c>
      <c r="B12" s="31" t="s">
        <v>168</v>
      </c>
      <c r="C12" s="31" t="s">
        <v>154</v>
      </c>
      <c r="D12" s="31" t="s">
        <v>72</v>
      </c>
      <c r="E12" s="66" t="s">
        <v>20</v>
      </c>
      <c r="F12" s="31" t="str">
        <f t="shared" si="13"/>
        <v>20</v>
      </c>
      <c r="G12" s="31" t="str">
        <f t="shared" si="14"/>
        <v>10</v>
      </c>
      <c r="H12" t="s">
        <v>165</v>
      </c>
      <c r="I12" s="67">
        <v>31500000</v>
      </c>
      <c r="J12" s="67"/>
      <c r="K12" s="67">
        <f t="shared" si="8"/>
        <v>31500000</v>
      </c>
      <c r="L12" s="67">
        <v>31500000</v>
      </c>
      <c r="M12" s="67">
        <f t="shared" si="11"/>
        <v>0</v>
      </c>
      <c r="N12" s="67">
        <f t="shared" si="12"/>
        <v>0</v>
      </c>
      <c r="AB12">
        <v>45701</v>
      </c>
      <c r="AC12">
        <v>2023</v>
      </c>
      <c r="AD12" s="26">
        <v>45054</v>
      </c>
      <c r="AE12" s="58">
        <v>9624001.2300000004</v>
      </c>
      <c r="AF12" s="58">
        <v>9624001.2300000004</v>
      </c>
    </row>
    <row r="13" spans="1:32" ht="30" x14ac:dyDescent="0.25">
      <c r="A13" s="65">
        <v>45544</v>
      </c>
      <c r="B13" s="31" t="s">
        <v>169</v>
      </c>
      <c r="C13" s="31" t="s">
        <v>155</v>
      </c>
      <c r="D13" s="31" t="s">
        <v>76</v>
      </c>
      <c r="E13" s="70" t="s">
        <v>22</v>
      </c>
      <c r="F13" s="31" t="str">
        <f t="shared" si="13"/>
        <v>87</v>
      </c>
      <c r="G13" s="31" t="str">
        <f t="shared" si="14"/>
        <v>10</v>
      </c>
      <c r="H13" t="s">
        <v>170</v>
      </c>
      <c r="I13" s="67">
        <v>18000000</v>
      </c>
      <c r="J13" s="67">
        <v>281408.13</v>
      </c>
      <c r="K13" s="67">
        <f t="shared" si="8"/>
        <v>17718591.870000001</v>
      </c>
      <c r="L13" s="67">
        <f>K13</f>
        <v>17718591.870000001</v>
      </c>
      <c r="M13" s="67">
        <f t="shared" si="11"/>
        <v>0</v>
      </c>
      <c r="N13" s="67">
        <f t="shared" si="12"/>
        <v>0</v>
      </c>
      <c r="AB13">
        <v>45704</v>
      </c>
      <c r="AC13">
        <v>2023</v>
      </c>
      <c r="AD13" s="26">
        <v>45054</v>
      </c>
      <c r="AE13" s="58">
        <v>2367163.2599999998</v>
      </c>
      <c r="AF13" s="58">
        <v>2367163.2599999998</v>
      </c>
    </row>
    <row r="14" spans="1:32" ht="30" x14ac:dyDescent="0.25">
      <c r="A14" s="65">
        <v>45574</v>
      </c>
      <c r="B14" s="31" t="s">
        <v>171</v>
      </c>
      <c r="C14" s="31" t="s">
        <v>155</v>
      </c>
      <c r="D14" s="31" t="s">
        <v>76</v>
      </c>
      <c r="E14" s="70" t="s">
        <v>22</v>
      </c>
      <c r="F14" s="31" t="str">
        <f t="shared" ref="F14:F15" si="15">MID(D14,1,2)</f>
        <v>87</v>
      </c>
      <c r="G14" s="31" t="str">
        <f t="shared" ref="G14:G15" si="16">MID(D14,4,2)</f>
        <v>10</v>
      </c>
      <c r="H14" t="s">
        <v>172</v>
      </c>
      <c r="I14" s="67">
        <v>18000000</v>
      </c>
      <c r="J14" s="67"/>
      <c r="K14" s="67">
        <f t="shared" si="8"/>
        <v>18000000</v>
      </c>
      <c r="L14" s="67">
        <f>K14</f>
        <v>18000000</v>
      </c>
      <c r="M14" s="67">
        <f t="shared" ref="M14:M15" si="17">I14-J14-K14</f>
        <v>0</v>
      </c>
      <c r="N14" s="67">
        <f t="shared" ref="N14:N15" si="18">K14-L14</f>
        <v>0</v>
      </c>
      <c r="AB14">
        <v>45706</v>
      </c>
      <c r="AC14">
        <v>2023</v>
      </c>
      <c r="AD14" s="26">
        <v>45054</v>
      </c>
      <c r="AE14" s="58">
        <v>15157170.199999999</v>
      </c>
      <c r="AF14" s="58">
        <v>15157170.199999999</v>
      </c>
    </row>
    <row r="15" spans="1:32" ht="30" x14ac:dyDescent="0.25">
      <c r="A15" s="65">
        <v>45574</v>
      </c>
      <c r="B15" s="31" t="s">
        <v>173</v>
      </c>
      <c r="C15" s="31" t="s">
        <v>155</v>
      </c>
      <c r="D15" s="31" t="s">
        <v>74</v>
      </c>
      <c r="E15" s="70" t="s">
        <v>22</v>
      </c>
      <c r="F15" s="31" t="str">
        <f t="shared" si="15"/>
        <v>87</v>
      </c>
      <c r="G15" s="31" t="str">
        <f t="shared" si="16"/>
        <v>10</v>
      </c>
      <c r="H15" t="s">
        <v>172</v>
      </c>
      <c r="I15" s="67">
        <v>2627.82</v>
      </c>
      <c r="J15" s="67">
        <v>2627.82</v>
      </c>
      <c r="K15" s="67">
        <f t="shared" si="8"/>
        <v>0</v>
      </c>
      <c r="L15" s="67">
        <f>K15</f>
        <v>0</v>
      </c>
      <c r="M15" s="67">
        <f t="shared" si="17"/>
        <v>0</v>
      </c>
      <c r="N15" s="67">
        <f t="shared" si="18"/>
        <v>0</v>
      </c>
      <c r="AB15">
        <v>75994</v>
      </c>
      <c r="AC15">
        <v>2023</v>
      </c>
      <c r="AD15" s="26">
        <v>45146</v>
      </c>
      <c r="AE15" s="58">
        <v>2946415.97</v>
      </c>
      <c r="AF15" s="58">
        <v>2946415.97</v>
      </c>
    </row>
    <row r="16" spans="1:32" ht="30" x14ac:dyDescent="0.25">
      <c r="A16" s="65">
        <v>45602</v>
      </c>
      <c r="B16" s="31" t="s">
        <v>174</v>
      </c>
      <c r="C16" s="31" t="s">
        <v>155</v>
      </c>
      <c r="D16" s="31" t="s">
        <v>74</v>
      </c>
      <c r="E16" s="70" t="s">
        <v>22</v>
      </c>
      <c r="F16" s="31" t="str">
        <f t="shared" ref="F16:F24" si="19">MID(D16,1,2)</f>
        <v>87</v>
      </c>
      <c r="G16" s="31" t="str">
        <f t="shared" ref="G16:G24" si="20">MID(D16,4,2)</f>
        <v>10</v>
      </c>
      <c r="H16" t="s">
        <v>175</v>
      </c>
      <c r="I16" s="67">
        <v>103298.74</v>
      </c>
      <c r="J16" s="67">
        <v>103298.74</v>
      </c>
      <c r="K16" s="67">
        <f t="shared" ref="K16:K24" si="21">I16-J16</f>
        <v>0</v>
      </c>
      <c r="L16" s="67">
        <f t="shared" ref="L16:L24" si="22">K16</f>
        <v>0</v>
      </c>
      <c r="M16" s="67">
        <f t="shared" ref="M16:M24" si="23">I16-J16-K16</f>
        <v>0</v>
      </c>
      <c r="N16" s="67">
        <f t="shared" ref="N16:N24" si="24">K16-L16</f>
        <v>0</v>
      </c>
      <c r="AD16" s="26"/>
      <c r="AE16" s="58"/>
      <c r="AF16" s="58"/>
    </row>
    <row r="17" spans="1:32" ht="30" x14ac:dyDescent="0.25">
      <c r="A17" s="65">
        <v>45602</v>
      </c>
      <c r="B17" s="31" t="s">
        <v>176</v>
      </c>
      <c r="C17" s="31" t="s">
        <v>155</v>
      </c>
      <c r="D17" s="31" t="s">
        <v>74</v>
      </c>
      <c r="E17" s="70" t="s">
        <v>22</v>
      </c>
      <c r="F17" s="31" t="str">
        <f t="shared" si="19"/>
        <v>87</v>
      </c>
      <c r="G17" s="31" t="str">
        <f t="shared" si="20"/>
        <v>10</v>
      </c>
      <c r="H17" t="s">
        <v>175</v>
      </c>
      <c r="I17" s="67">
        <v>14016889.26</v>
      </c>
      <c r="J17" s="67"/>
      <c r="K17" s="67">
        <f t="shared" si="21"/>
        <v>14016889.26</v>
      </c>
      <c r="L17" s="67">
        <f t="shared" si="22"/>
        <v>14016889.26</v>
      </c>
      <c r="M17" s="67">
        <f t="shared" si="23"/>
        <v>0</v>
      </c>
      <c r="N17" s="67">
        <f t="shared" si="24"/>
        <v>0</v>
      </c>
      <c r="AD17" s="26"/>
      <c r="AE17" s="58"/>
      <c r="AF17" s="58"/>
    </row>
    <row r="18" spans="1:32" x14ac:dyDescent="0.25">
      <c r="A18" s="65">
        <v>45625</v>
      </c>
      <c r="B18" s="31" t="s">
        <v>177</v>
      </c>
      <c r="C18" s="31" t="s">
        <v>154</v>
      </c>
      <c r="D18" s="31" t="s">
        <v>72</v>
      </c>
      <c r="E18" s="66" t="s">
        <v>20</v>
      </c>
      <c r="F18" s="31" t="str">
        <f t="shared" si="19"/>
        <v>20</v>
      </c>
      <c r="G18" s="31" t="str">
        <f t="shared" si="20"/>
        <v>10</v>
      </c>
      <c r="H18" t="s">
        <v>170</v>
      </c>
      <c r="I18" s="67">
        <v>21302913.25</v>
      </c>
      <c r="J18" s="67"/>
      <c r="K18" s="67">
        <f t="shared" si="21"/>
        <v>21302913.25</v>
      </c>
      <c r="L18" s="67">
        <f t="shared" si="22"/>
        <v>21302913.25</v>
      </c>
      <c r="M18" s="67">
        <f t="shared" si="23"/>
        <v>0</v>
      </c>
      <c r="N18" s="67">
        <f t="shared" si="24"/>
        <v>0</v>
      </c>
      <c r="AD18" s="26"/>
      <c r="AE18" s="58"/>
      <c r="AF18" s="58"/>
    </row>
    <row r="19" spans="1:32" x14ac:dyDescent="0.25">
      <c r="A19" s="65">
        <v>45625</v>
      </c>
      <c r="B19" s="31" t="s">
        <v>178</v>
      </c>
      <c r="C19" s="31" t="s">
        <v>154</v>
      </c>
      <c r="D19" s="31" t="s">
        <v>72</v>
      </c>
      <c r="E19" s="66" t="s">
        <v>20</v>
      </c>
      <c r="F19" s="31" t="str">
        <f t="shared" si="19"/>
        <v>20</v>
      </c>
      <c r="G19" s="31" t="str">
        <f t="shared" si="20"/>
        <v>10</v>
      </c>
      <c r="H19" t="s">
        <v>170</v>
      </c>
      <c r="I19" s="67">
        <v>34005889.020000003</v>
      </c>
      <c r="J19" s="67"/>
      <c r="K19" s="67">
        <f t="shared" si="21"/>
        <v>34005889.020000003</v>
      </c>
      <c r="L19" s="67">
        <f t="shared" si="22"/>
        <v>34005889.020000003</v>
      </c>
      <c r="M19" s="67">
        <f t="shared" si="23"/>
        <v>0</v>
      </c>
      <c r="N19" s="67">
        <f t="shared" si="24"/>
        <v>0</v>
      </c>
      <c r="AD19" s="26"/>
      <c r="AE19" s="58"/>
      <c r="AF19" s="58"/>
    </row>
    <row r="20" spans="1:32" x14ac:dyDescent="0.25">
      <c r="A20" s="65">
        <v>45625</v>
      </c>
      <c r="B20" s="31" t="s">
        <v>179</v>
      </c>
      <c r="C20" s="31" t="s">
        <v>154</v>
      </c>
      <c r="D20" s="31" t="s">
        <v>72</v>
      </c>
      <c r="E20" s="66" t="s">
        <v>20</v>
      </c>
      <c r="F20" s="31" t="str">
        <f t="shared" si="19"/>
        <v>20</v>
      </c>
      <c r="G20" s="31" t="str">
        <f t="shared" si="20"/>
        <v>10</v>
      </c>
      <c r="H20" t="s">
        <v>170</v>
      </c>
      <c r="I20" s="67">
        <v>1290.23</v>
      </c>
      <c r="J20" s="67"/>
      <c r="K20" s="67">
        <f t="shared" si="21"/>
        <v>1290.23</v>
      </c>
      <c r="L20" s="67">
        <f t="shared" si="22"/>
        <v>1290.23</v>
      </c>
      <c r="M20" s="67">
        <f t="shared" si="23"/>
        <v>0</v>
      </c>
      <c r="N20" s="67">
        <f t="shared" si="24"/>
        <v>0</v>
      </c>
      <c r="AD20" s="26"/>
      <c r="AE20" s="58"/>
      <c r="AF20" s="58"/>
    </row>
    <row r="21" spans="1:32" x14ac:dyDescent="0.25">
      <c r="A21" s="65">
        <v>45639</v>
      </c>
      <c r="B21" s="31" t="s">
        <v>180</v>
      </c>
      <c r="C21" s="31" t="s">
        <v>154</v>
      </c>
      <c r="D21" s="31" t="s">
        <v>77</v>
      </c>
      <c r="E21" s="66" t="s">
        <v>20</v>
      </c>
      <c r="F21" s="31" t="str">
        <f t="shared" si="19"/>
        <v>87</v>
      </c>
      <c r="G21" s="31" t="str">
        <f t="shared" si="20"/>
        <v>10</v>
      </c>
      <c r="H21" t="s">
        <v>172</v>
      </c>
      <c r="I21" s="67">
        <v>28300446.710000001</v>
      </c>
      <c r="J21" s="67"/>
      <c r="K21" s="67">
        <f>I21-J21</f>
        <v>28300446.710000001</v>
      </c>
      <c r="L21" s="67">
        <f t="shared" si="22"/>
        <v>28300446.710000001</v>
      </c>
      <c r="M21" s="67">
        <f t="shared" si="23"/>
        <v>0</v>
      </c>
      <c r="N21" s="67">
        <f t="shared" si="24"/>
        <v>0</v>
      </c>
      <c r="AD21" s="26"/>
      <c r="AE21" s="58"/>
      <c r="AF21" s="58"/>
    </row>
    <row r="22" spans="1:32" x14ac:dyDescent="0.25">
      <c r="A22" s="65">
        <v>45639</v>
      </c>
      <c r="B22" s="31" t="s">
        <v>181</v>
      </c>
      <c r="C22" s="31" t="s">
        <v>154</v>
      </c>
      <c r="D22" s="31" t="s">
        <v>77</v>
      </c>
      <c r="E22" s="66" t="s">
        <v>20</v>
      </c>
      <c r="F22" s="31" t="str">
        <f t="shared" si="19"/>
        <v>87</v>
      </c>
      <c r="G22" s="31" t="str">
        <f t="shared" si="20"/>
        <v>10</v>
      </c>
      <c r="H22" t="s">
        <v>172</v>
      </c>
      <c r="I22" s="67">
        <v>27009645.789999999</v>
      </c>
      <c r="J22" s="67"/>
      <c r="K22" s="67">
        <f>I22-J22</f>
        <v>27009645.789999999</v>
      </c>
      <c r="L22" s="67">
        <f t="shared" si="22"/>
        <v>27009645.789999999</v>
      </c>
      <c r="M22" s="67">
        <f t="shared" si="23"/>
        <v>0</v>
      </c>
      <c r="N22" s="67">
        <f t="shared" si="24"/>
        <v>0</v>
      </c>
      <c r="AD22" s="26"/>
      <c r="AE22" s="58"/>
      <c r="AF22" s="58"/>
    </row>
    <row r="23" spans="1:32" x14ac:dyDescent="0.25">
      <c r="A23" s="65"/>
      <c r="B23" s="31"/>
      <c r="C23" s="31"/>
      <c r="D23" s="31"/>
      <c r="F23" s="31" t="str">
        <f t="shared" si="19"/>
        <v/>
      </c>
      <c r="G23" s="31" t="str">
        <f t="shared" si="20"/>
        <v/>
      </c>
      <c r="H23" s="31"/>
      <c r="I23" s="67"/>
      <c r="J23" s="67"/>
      <c r="K23" s="67">
        <f t="shared" si="21"/>
        <v>0</v>
      </c>
      <c r="L23" s="67">
        <f t="shared" si="22"/>
        <v>0</v>
      </c>
      <c r="M23" s="67">
        <f t="shared" si="23"/>
        <v>0</v>
      </c>
      <c r="N23" s="67">
        <f t="shared" si="24"/>
        <v>0</v>
      </c>
      <c r="AD23" s="26"/>
      <c r="AE23" s="58"/>
      <c r="AF23" s="58"/>
    </row>
    <row r="24" spans="1:32" x14ac:dyDescent="0.25">
      <c r="A24" s="65"/>
      <c r="B24" s="31"/>
      <c r="C24" s="31"/>
      <c r="D24" s="31"/>
      <c r="E24" s="31"/>
      <c r="F24" s="31" t="str">
        <f t="shared" si="19"/>
        <v/>
      </c>
      <c r="G24" s="31" t="str">
        <f t="shared" si="20"/>
        <v/>
      </c>
      <c r="H24" s="31"/>
      <c r="I24" s="67"/>
      <c r="J24" s="67"/>
      <c r="K24" s="67">
        <f t="shared" si="21"/>
        <v>0</v>
      </c>
      <c r="L24" s="67">
        <f t="shared" si="22"/>
        <v>0</v>
      </c>
      <c r="M24" s="67">
        <f t="shared" si="23"/>
        <v>0</v>
      </c>
      <c r="N24" s="67">
        <f t="shared" si="24"/>
        <v>0</v>
      </c>
    </row>
    <row r="25" spans="1:32" x14ac:dyDescent="0.25">
      <c r="A25" s="65"/>
      <c r="B25" s="31"/>
      <c r="C25" s="31"/>
      <c r="D25" s="31"/>
      <c r="E25" s="69"/>
      <c r="F25" s="31"/>
      <c r="G25" s="31"/>
      <c r="H25" s="31"/>
      <c r="I25" s="67"/>
      <c r="J25" s="67"/>
      <c r="K25" s="67"/>
      <c r="L25" s="67"/>
      <c r="M25" s="67"/>
      <c r="N25" s="67"/>
    </row>
    <row r="26" spans="1:32" x14ac:dyDescent="0.25">
      <c r="A26" s="53"/>
      <c r="B26" s="53"/>
      <c r="C26" s="53"/>
      <c r="D26" s="53"/>
      <c r="E26" s="53"/>
      <c r="F26" s="53"/>
      <c r="G26" s="53"/>
      <c r="H26" s="53"/>
      <c r="I26" s="54">
        <f>SUM(I2:I24)</f>
        <v>1491316222.4599998</v>
      </c>
      <c r="J26" s="54">
        <f>SUM(J2:J24)</f>
        <v>407292.21</v>
      </c>
      <c r="K26" s="54">
        <f>SUM(K2:K24)</f>
        <v>1490908930.25</v>
      </c>
      <c r="L26" s="54">
        <f t="shared" ref="L26:N26" si="25">SUM(L2:L24)</f>
        <v>1490908930.25</v>
      </c>
      <c r="M26" s="54">
        <f t="shared" si="25"/>
        <v>0</v>
      </c>
      <c r="N26" s="54">
        <f t="shared" si="25"/>
        <v>0</v>
      </c>
    </row>
    <row r="27" spans="1:32" x14ac:dyDescent="0.25">
      <c r="I27" s="27"/>
      <c r="J27" s="27"/>
      <c r="K27" s="27"/>
      <c r="L27" s="27"/>
      <c r="M27" s="27"/>
      <c r="N27" s="27"/>
    </row>
    <row r="28" spans="1:32" x14ac:dyDescent="0.25">
      <c r="C28" t="s">
        <v>81</v>
      </c>
      <c r="D28" t="s">
        <v>62</v>
      </c>
      <c r="E28" t="s">
        <v>65</v>
      </c>
      <c r="F28" t="s">
        <v>53</v>
      </c>
      <c r="G28" t="s">
        <v>54</v>
      </c>
      <c r="H28" t="s">
        <v>63</v>
      </c>
      <c r="I28" s="27" t="s">
        <v>64</v>
      </c>
      <c r="J28" s="27" t="s">
        <v>57</v>
      </c>
      <c r="K28" s="27" t="s">
        <v>17</v>
      </c>
      <c r="L28" s="27"/>
      <c r="M28" s="27"/>
      <c r="N28" s="27"/>
    </row>
    <row r="29" spans="1:32" x14ac:dyDescent="0.25">
      <c r="C29" t="str">
        <f>D29&amp;"."&amp;0</f>
        <v>20.10.26.572.3009.4.702.33903900.00.0</v>
      </c>
      <c r="D29" t="s">
        <v>72</v>
      </c>
      <c r="E29" t="str">
        <f>IFERROR(VLOOKUP($D29,$D$2:$E$13,2,FALSE),"")</f>
        <v>Serviços de Engenharia de Tráfego</v>
      </c>
      <c r="F29">
        <v>20</v>
      </c>
      <c r="G29">
        <v>10</v>
      </c>
      <c r="H29" s="27">
        <f ca="1">SUMIF($D$2:$I$6,D29,$I$2:$I$6)</f>
        <v>598500000</v>
      </c>
      <c r="I29" s="27">
        <f ca="1">SUMIF($D$2:$I$24,D29,$I$2:$I$24)-J29</f>
        <v>704812725.5</v>
      </c>
      <c r="J29" s="27">
        <f ca="1">SUMIF($D$2:$J$24,D29,$J$2:$J$24)</f>
        <v>0</v>
      </c>
      <c r="K29" s="27">
        <f ca="1">SUMIF($D$2:$K$24,D29,$K$2:$K$24)</f>
        <v>704812725.5</v>
      </c>
      <c r="L29" s="27"/>
      <c r="M29" s="27"/>
      <c r="N29" s="27"/>
    </row>
    <row r="30" spans="1:32" x14ac:dyDescent="0.25">
      <c r="C30" t="str">
        <f t="shared" ref="C30:C37" si="26">D30&amp;"."&amp;0</f>
        <v>87.10.14.422.3009.4.657.33903900.08.0</v>
      </c>
      <c r="D30" t="s">
        <v>73</v>
      </c>
      <c r="E30" t="str">
        <f>IFERROR(VLOOKUP($D30,$D$2:$E$22,2,FALSE),"")</f>
        <v/>
      </c>
      <c r="F30">
        <v>87</v>
      </c>
      <c r="G30">
        <v>10</v>
      </c>
      <c r="H30" s="27">
        <f ca="1">SUMIF($D$2:$I$5,D30,$I$2:$I$5)</f>
        <v>0</v>
      </c>
      <c r="I30" s="27">
        <f ca="1">SUMIF($D$2:$I$24,D30,$I$2:$I$24)-J30</f>
        <v>0</v>
      </c>
      <c r="J30" s="27">
        <f ca="1">SUMIF($D$2:$J$24,D30,$J$2:$J$24)</f>
        <v>0</v>
      </c>
      <c r="K30" s="27">
        <f ca="1">SUMIF($D$2:$K$24,D30,$K$2:$K$24)</f>
        <v>0</v>
      </c>
      <c r="L30" s="27"/>
      <c r="M30" s="27"/>
      <c r="N30" s="27"/>
    </row>
    <row r="31" spans="1:32" x14ac:dyDescent="0.25">
      <c r="C31" t="str">
        <f t="shared" si="26"/>
        <v>87.10.26.126.3011.1.220.44904000.08.0</v>
      </c>
      <c r="D31" t="s">
        <v>141</v>
      </c>
      <c r="E31" t="str">
        <f>IFERROR(VLOOKUP($D31,$D$2:$E$22,2,FALSE),"")</f>
        <v/>
      </c>
      <c r="F31">
        <v>87</v>
      </c>
      <c r="G31">
        <v>10</v>
      </c>
      <c r="H31" s="27">
        <f ca="1">SUMIF($D$2:$I$5,D31,$I$2:$I$5)</f>
        <v>0</v>
      </c>
      <c r="I31" s="27">
        <f ca="1">SUMIF($D$2:$I$24,D31,$I$2:$I$24)-J31</f>
        <v>0</v>
      </c>
      <c r="J31" s="27">
        <f ca="1">SUMIF($D$2:$J$24,D31,$J$2:$J$24)</f>
        <v>0</v>
      </c>
      <c r="K31" s="27">
        <f ca="1">SUMIF($D$2:$K$24,D31,$K$2:$K$24)</f>
        <v>0</v>
      </c>
    </row>
    <row r="32" spans="1:32" x14ac:dyDescent="0.25">
      <c r="C32" t="str">
        <f>D32&amp;"."&amp;0</f>
        <v>87.10.26.126.3024.2.171.33904000.08.0</v>
      </c>
      <c r="D32" t="s">
        <v>140</v>
      </c>
      <c r="E32" t="str">
        <f>IFERROR(VLOOKUP($D32,$D$2:$E$22,2,FALSE),"")</f>
        <v/>
      </c>
      <c r="F32">
        <v>87</v>
      </c>
      <c r="G32">
        <v>10</v>
      </c>
      <c r="H32" s="27">
        <f ca="1">SUMIF($D$2:$I$5,D32,$I$2:$I$5)</f>
        <v>0</v>
      </c>
      <c r="I32" s="27">
        <f ca="1">SUMIF($D$2:$I$24,D32,$I$2:$I$24)-J32</f>
        <v>0</v>
      </c>
      <c r="J32" s="27">
        <f ca="1">SUMIF($D$2:$J$24,D32,$J$2:$J$24)</f>
        <v>0</v>
      </c>
      <c r="K32" s="27">
        <f ca="1">SUMIF($D$2:$K$24,D32,$K$2:$K$24)</f>
        <v>0</v>
      </c>
    </row>
    <row r="33" spans="3:11" x14ac:dyDescent="0.25">
      <c r="C33" t="str">
        <f t="shared" si="26"/>
        <v>87.10.26.572.3009.4.658.33903900.00.0</v>
      </c>
      <c r="D33" t="s">
        <v>74</v>
      </c>
      <c r="E33" t="str">
        <f>IFERROR(VLOOKUP($D33,$D$2:$E$13,2,FALSE),"")</f>
        <v>Manutenção e Operação da Sinalização do Sistema Viário</v>
      </c>
      <c r="F33">
        <v>87</v>
      </c>
      <c r="G33">
        <v>10</v>
      </c>
      <c r="H33" s="27">
        <f t="shared" ref="H33:H37" ca="1" si="27">SUMIF($D$2:$I$6,D33,$I$2:$I$6)</f>
        <v>0</v>
      </c>
      <c r="I33" s="27">
        <f t="shared" ref="I33:I37" ca="1" si="28">SUMIF($D$2:$I$24,D33,$I$2:$I$24)-J33</f>
        <v>14107448.379999999</v>
      </c>
      <c r="J33" s="27">
        <f t="shared" ref="J33:J37" ca="1" si="29">SUMIF($D$2:$J$24,D33,$J$2:$J$24)</f>
        <v>125884.08</v>
      </c>
      <c r="K33" s="27">
        <f ca="1">SUMIF($D$2:$K$24,D33,$K$2:$K$24)</f>
        <v>14107448.379999999</v>
      </c>
    </row>
    <row r="34" spans="3:11" x14ac:dyDescent="0.25">
      <c r="C34" t="str">
        <f t="shared" si="26"/>
        <v>87.10.26.572.3009.4.658.33903900.08.0</v>
      </c>
      <c r="D34" t="s">
        <v>76</v>
      </c>
      <c r="E34" t="str">
        <f t="shared" ref="E34:E35" si="30">IFERROR(VLOOKUP($D34,$D$2:$E$13,2,FALSE),"")</f>
        <v>Manutenção e Operação da Sinalização do Sistema Viário</v>
      </c>
      <c r="F34">
        <v>87</v>
      </c>
      <c r="G34">
        <v>10</v>
      </c>
      <c r="H34" s="27">
        <f ca="1">SUMIF($D$2:$I$5,D34,$I$2:$I$5)</f>
        <v>94000000</v>
      </c>
      <c r="I34" s="27">
        <f t="shared" ca="1" si="28"/>
        <v>179245556.87</v>
      </c>
      <c r="J34" s="27">
        <f t="shared" ca="1" si="29"/>
        <v>281408.13</v>
      </c>
      <c r="K34" s="27">
        <f t="shared" ref="K34:K37" ca="1" si="31">SUMIF($D$2:$K$24,D34,$K$2:$K$24)</f>
        <v>179245556.87</v>
      </c>
    </row>
    <row r="35" spans="3:11" x14ac:dyDescent="0.25">
      <c r="C35" t="str">
        <f t="shared" si="26"/>
        <v>87.10.26.572.3009.4.702.33903900.08.0</v>
      </c>
      <c r="D35" t="s">
        <v>77</v>
      </c>
      <c r="E35" t="str">
        <f t="shared" si="30"/>
        <v>Serviços de Engenharia de Tráfego</v>
      </c>
      <c r="F35">
        <v>87</v>
      </c>
      <c r="G35">
        <v>10</v>
      </c>
      <c r="H35" s="27">
        <f ca="1">SUMIF($D$2:$I$5,D35,$I$2:$I$5)</f>
        <v>510561451</v>
      </c>
      <c r="I35" s="27">
        <f t="shared" ca="1" si="28"/>
        <v>592743199.5</v>
      </c>
      <c r="J35" s="27">
        <f t="shared" ca="1" si="29"/>
        <v>0</v>
      </c>
      <c r="K35" s="27">
        <f t="shared" ca="1" si="31"/>
        <v>592743199.5</v>
      </c>
    </row>
    <row r="36" spans="3:11" x14ac:dyDescent="0.25">
      <c r="C36" t="str">
        <f t="shared" si="26"/>
        <v>.0</v>
      </c>
      <c r="F36">
        <v>87</v>
      </c>
      <c r="G36">
        <v>10</v>
      </c>
      <c r="H36" s="27">
        <f t="shared" ca="1" si="27"/>
        <v>0</v>
      </c>
      <c r="I36" s="27">
        <f t="shared" ca="1" si="28"/>
        <v>0</v>
      </c>
      <c r="J36" s="27">
        <f t="shared" ca="1" si="29"/>
        <v>0</v>
      </c>
      <c r="K36" s="27">
        <f t="shared" ca="1" si="31"/>
        <v>0</v>
      </c>
    </row>
    <row r="37" spans="3:11" x14ac:dyDescent="0.25">
      <c r="C37" t="str">
        <f t="shared" si="26"/>
        <v>.0</v>
      </c>
      <c r="F37">
        <v>87</v>
      </c>
      <c r="G37">
        <v>10</v>
      </c>
      <c r="H37" s="27">
        <f t="shared" ca="1" si="27"/>
        <v>0</v>
      </c>
      <c r="I37" s="27">
        <f t="shared" ca="1" si="28"/>
        <v>0</v>
      </c>
      <c r="J37" s="27">
        <f t="shared" ca="1" si="29"/>
        <v>0</v>
      </c>
      <c r="K37" s="27">
        <f t="shared" ca="1" si="31"/>
        <v>0</v>
      </c>
    </row>
    <row r="38" spans="3:11" x14ac:dyDescent="0.25">
      <c r="H38" s="27">
        <f ca="1">SUM(H29:H37)</f>
        <v>1203061451</v>
      </c>
      <c r="I38" s="27">
        <f ca="1">SUM(I29:I37)</f>
        <v>1490908930.25</v>
      </c>
      <c r="J38" s="27">
        <f ca="1">SUM(J29:J37)</f>
        <v>407292.21</v>
      </c>
      <c r="K38" s="27">
        <f ca="1">SUM(K29:K37)</f>
        <v>1490908930.25</v>
      </c>
    </row>
    <row r="39" spans="3:11" x14ac:dyDescent="0.25">
      <c r="I39" s="50"/>
    </row>
    <row r="40" spans="3:11" x14ac:dyDescent="0.25">
      <c r="F40" s="28" t="s">
        <v>71</v>
      </c>
    </row>
    <row r="41" spans="3:11" x14ac:dyDescent="0.25">
      <c r="D41" s="28" t="s">
        <v>65</v>
      </c>
      <c r="E41" s="28" t="s">
        <v>62</v>
      </c>
      <c r="F41" t="s">
        <v>68</v>
      </c>
      <c r="G41" t="s">
        <v>69</v>
      </c>
      <c r="H41" t="s">
        <v>70</v>
      </c>
      <c r="K41" s="50"/>
    </row>
    <row r="42" spans="3:11" x14ac:dyDescent="0.25">
      <c r="D42" t="s">
        <v>22</v>
      </c>
      <c r="E42" t="s">
        <v>74</v>
      </c>
      <c r="F42" s="29">
        <v>0</v>
      </c>
      <c r="G42" s="29">
        <v>14107448.379999999</v>
      </c>
      <c r="H42" s="29">
        <v>14107448.379999999</v>
      </c>
    </row>
    <row r="43" spans="3:11" x14ac:dyDescent="0.25">
      <c r="E43" t="s">
        <v>76</v>
      </c>
      <c r="F43" s="29">
        <v>94000000</v>
      </c>
      <c r="G43" s="29">
        <v>179245556.87</v>
      </c>
      <c r="H43" s="29">
        <v>179245556.87</v>
      </c>
      <c r="K43" s="50"/>
    </row>
    <row r="44" spans="3:11" x14ac:dyDescent="0.25">
      <c r="D44" t="s">
        <v>20</v>
      </c>
      <c r="E44" t="s">
        <v>72</v>
      </c>
      <c r="F44" s="29">
        <v>598500000</v>
      </c>
      <c r="G44" s="29">
        <v>704812725.5</v>
      </c>
      <c r="H44" s="29">
        <v>704812725.5</v>
      </c>
    </row>
    <row r="45" spans="3:11" x14ac:dyDescent="0.25">
      <c r="E45" t="s">
        <v>77</v>
      </c>
      <c r="F45" s="29">
        <v>510561451</v>
      </c>
      <c r="G45" s="29">
        <v>592743199.5</v>
      </c>
      <c r="H45" s="29">
        <v>592743199.5</v>
      </c>
    </row>
    <row r="46" spans="3:11" x14ac:dyDescent="0.25">
      <c r="D46" t="s">
        <v>67</v>
      </c>
      <c r="F46" s="29">
        <v>1203061451</v>
      </c>
      <c r="G46" s="29">
        <v>1490908930.25</v>
      </c>
      <c r="H46" s="29">
        <v>1490908930.25</v>
      </c>
    </row>
  </sheetData>
  <autoFilter ref="A1:N24" xr:uid="{3B8B9AB0-A6CB-44A9-98EF-2910011E0CEE}"/>
  <sortState ref="D61:D72">
    <sortCondition ref="D61:D72"/>
  </sortState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51"/>
  <sheetViews>
    <sheetView workbookViewId="0">
      <selection activeCell="A245" sqref="A245:G245"/>
    </sheetView>
  </sheetViews>
  <sheetFormatPr defaultRowHeight="15" x14ac:dyDescent="0.25"/>
  <cols>
    <col min="1" max="1" width="19.42578125" bestFit="1" customWidth="1"/>
    <col min="2" max="2" width="10.42578125" bestFit="1" customWidth="1"/>
    <col min="3" max="3" width="10.7109375" bestFit="1" customWidth="1"/>
    <col min="4" max="4" width="15" bestFit="1" customWidth="1"/>
    <col min="5" max="5" width="7.140625" bestFit="1" customWidth="1"/>
    <col min="6" max="6" width="11.42578125" bestFit="1" customWidth="1"/>
    <col min="7" max="7" width="8" bestFit="1" customWidth="1"/>
  </cols>
  <sheetData>
    <row r="1" spans="1:7" x14ac:dyDescent="0.25">
      <c r="A1" t="s">
        <v>52</v>
      </c>
      <c r="B1" t="s">
        <v>86</v>
      </c>
      <c r="C1" t="s">
        <v>87</v>
      </c>
      <c r="D1" t="s">
        <v>88</v>
      </c>
      <c r="E1" t="s">
        <v>53</v>
      </c>
      <c r="F1" t="s">
        <v>89</v>
      </c>
      <c r="G1" t="s">
        <v>90</v>
      </c>
    </row>
    <row r="2" spans="1:7" hidden="1" x14ac:dyDescent="0.25">
      <c r="A2" t="s">
        <v>126</v>
      </c>
      <c r="B2">
        <v>23365</v>
      </c>
      <c r="C2" s="26">
        <v>44603</v>
      </c>
      <c r="D2" s="58">
        <v>3889983.5</v>
      </c>
      <c r="E2" t="s">
        <v>101</v>
      </c>
      <c r="F2" t="s">
        <v>93</v>
      </c>
      <c r="G2" t="s">
        <v>93</v>
      </c>
    </row>
    <row r="3" spans="1:7" hidden="1" x14ac:dyDescent="0.25">
      <c r="A3" t="s">
        <v>126</v>
      </c>
      <c r="B3">
        <v>23360</v>
      </c>
      <c r="C3" s="26">
        <v>44603</v>
      </c>
      <c r="D3" s="58">
        <v>3508856.91</v>
      </c>
      <c r="E3" t="s">
        <v>127</v>
      </c>
      <c r="F3" t="s">
        <v>93</v>
      </c>
      <c r="G3" t="s">
        <v>93</v>
      </c>
    </row>
    <row r="4" spans="1:7" hidden="1" x14ac:dyDescent="0.25">
      <c r="A4" t="s">
        <v>128</v>
      </c>
      <c r="B4">
        <v>23372</v>
      </c>
      <c r="C4" s="26">
        <v>44603</v>
      </c>
      <c r="D4" s="58">
        <v>29742097.399999999</v>
      </c>
      <c r="E4" t="s">
        <v>101</v>
      </c>
      <c r="F4" t="s">
        <v>93</v>
      </c>
      <c r="G4" t="s">
        <v>93</v>
      </c>
    </row>
    <row r="5" spans="1:7" hidden="1" x14ac:dyDescent="0.25">
      <c r="A5" t="s">
        <v>128</v>
      </c>
      <c r="B5">
        <v>23370</v>
      </c>
      <c r="C5" s="26">
        <v>44603</v>
      </c>
      <c r="D5" s="58">
        <v>11051925.82</v>
      </c>
      <c r="E5" t="s">
        <v>127</v>
      </c>
      <c r="F5" t="s">
        <v>93</v>
      </c>
      <c r="G5" t="s">
        <v>93</v>
      </c>
    </row>
    <row r="6" spans="1:7" hidden="1" x14ac:dyDescent="0.25">
      <c r="A6" t="s">
        <v>129</v>
      </c>
      <c r="B6">
        <v>23383</v>
      </c>
      <c r="C6" s="26">
        <v>44603</v>
      </c>
      <c r="D6" s="58">
        <v>4080189.2</v>
      </c>
      <c r="E6" t="s">
        <v>101</v>
      </c>
      <c r="F6" t="s">
        <v>93</v>
      </c>
      <c r="G6" t="s">
        <v>93</v>
      </c>
    </row>
    <row r="7" spans="1:7" hidden="1" x14ac:dyDescent="0.25">
      <c r="A7" t="s">
        <v>129</v>
      </c>
      <c r="B7">
        <v>23379</v>
      </c>
      <c r="C7" s="26">
        <v>44603</v>
      </c>
      <c r="D7" s="58">
        <v>4218723.42</v>
      </c>
      <c r="E7" t="s">
        <v>127</v>
      </c>
      <c r="F7" t="s">
        <v>93</v>
      </c>
      <c r="G7" t="s">
        <v>93</v>
      </c>
    </row>
    <row r="8" spans="1:7" hidden="1" x14ac:dyDescent="0.25">
      <c r="A8" t="s">
        <v>130</v>
      </c>
      <c r="B8">
        <v>23396</v>
      </c>
      <c r="C8" s="26">
        <v>44603</v>
      </c>
      <c r="D8" s="58">
        <v>1548601.9</v>
      </c>
      <c r="E8" t="s">
        <v>101</v>
      </c>
      <c r="F8" t="s">
        <v>93</v>
      </c>
      <c r="G8" t="s">
        <v>93</v>
      </c>
    </row>
    <row r="9" spans="1:7" hidden="1" x14ac:dyDescent="0.25">
      <c r="A9" t="s">
        <v>130</v>
      </c>
      <c r="B9">
        <v>23389</v>
      </c>
      <c r="C9" s="26">
        <v>44603</v>
      </c>
      <c r="D9" s="58">
        <v>1601180.87</v>
      </c>
      <c r="E9" t="s">
        <v>127</v>
      </c>
      <c r="F9" t="s">
        <v>93</v>
      </c>
      <c r="G9" t="s">
        <v>93</v>
      </c>
    </row>
    <row r="10" spans="1:7" hidden="1" x14ac:dyDescent="0.25">
      <c r="A10" t="s">
        <v>128</v>
      </c>
      <c r="B10">
        <v>24671</v>
      </c>
      <c r="C10" s="26">
        <v>44606</v>
      </c>
      <c r="D10" s="58">
        <v>0</v>
      </c>
      <c r="E10" t="s">
        <v>101</v>
      </c>
      <c r="F10" t="s">
        <v>93</v>
      </c>
      <c r="G10" t="s">
        <v>93</v>
      </c>
    </row>
    <row r="11" spans="1:7" hidden="1" x14ac:dyDescent="0.25">
      <c r="A11" t="s">
        <v>131</v>
      </c>
      <c r="B11">
        <v>26191</v>
      </c>
      <c r="C11" s="26">
        <v>44608</v>
      </c>
      <c r="D11" s="58">
        <v>1535372.82</v>
      </c>
      <c r="E11" t="s">
        <v>127</v>
      </c>
      <c r="F11" t="s">
        <v>93</v>
      </c>
      <c r="G11" t="s">
        <v>93</v>
      </c>
    </row>
    <row r="12" spans="1:7" hidden="1" x14ac:dyDescent="0.25">
      <c r="A12" t="s">
        <v>132</v>
      </c>
      <c r="B12">
        <v>26187</v>
      </c>
      <c r="C12" s="26">
        <v>44608</v>
      </c>
      <c r="D12" s="58">
        <v>3429807.76</v>
      </c>
      <c r="E12" t="s">
        <v>127</v>
      </c>
      <c r="F12" t="s">
        <v>93</v>
      </c>
      <c r="G12" t="s">
        <v>93</v>
      </c>
    </row>
    <row r="13" spans="1:7" hidden="1" x14ac:dyDescent="0.25">
      <c r="A13" t="s">
        <v>128</v>
      </c>
      <c r="B13">
        <v>28886</v>
      </c>
      <c r="C13" s="26">
        <v>44610</v>
      </c>
      <c r="D13" s="58">
        <v>39400000</v>
      </c>
      <c r="E13" t="s">
        <v>127</v>
      </c>
      <c r="F13" t="s">
        <v>93</v>
      </c>
      <c r="G13" t="s">
        <v>93</v>
      </c>
    </row>
    <row r="14" spans="1:7" hidden="1" x14ac:dyDescent="0.25">
      <c r="A14">
        <v>712022</v>
      </c>
      <c r="B14">
        <v>390</v>
      </c>
      <c r="C14" s="26">
        <v>44617</v>
      </c>
      <c r="D14" s="58">
        <v>12200.78</v>
      </c>
      <c r="E14" t="s">
        <v>97</v>
      </c>
      <c r="F14" t="s">
        <v>93</v>
      </c>
      <c r="G14" t="s">
        <v>93</v>
      </c>
    </row>
    <row r="15" spans="1:7" hidden="1" x14ac:dyDescent="0.25">
      <c r="A15">
        <v>712022</v>
      </c>
      <c r="B15">
        <v>389</v>
      </c>
      <c r="C15" s="26">
        <v>44617</v>
      </c>
      <c r="D15" s="58">
        <v>32470.58</v>
      </c>
      <c r="E15" t="s">
        <v>97</v>
      </c>
      <c r="F15" t="s">
        <v>93</v>
      </c>
      <c r="G15" t="s">
        <v>93</v>
      </c>
    </row>
    <row r="16" spans="1:7" hidden="1" x14ac:dyDescent="0.25">
      <c r="A16" t="s">
        <v>126</v>
      </c>
      <c r="B16">
        <v>41012</v>
      </c>
      <c r="C16" s="26">
        <v>44624</v>
      </c>
      <c r="D16" s="58">
        <v>3889983.5</v>
      </c>
      <c r="E16" t="s">
        <v>101</v>
      </c>
      <c r="F16" t="s">
        <v>93</v>
      </c>
      <c r="G16" t="s">
        <v>93</v>
      </c>
    </row>
    <row r="17" spans="1:7" hidden="1" x14ac:dyDescent="0.25">
      <c r="A17" t="s">
        <v>126</v>
      </c>
      <c r="B17">
        <v>41011</v>
      </c>
      <c r="C17" s="26">
        <v>44624</v>
      </c>
      <c r="D17" s="58">
        <v>3735655.32</v>
      </c>
      <c r="E17" t="s">
        <v>127</v>
      </c>
      <c r="F17" t="s">
        <v>93</v>
      </c>
      <c r="G17" t="s">
        <v>93</v>
      </c>
    </row>
    <row r="18" spans="1:7" hidden="1" x14ac:dyDescent="0.25">
      <c r="A18" t="s">
        <v>129</v>
      </c>
      <c r="B18">
        <v>41008</v>
      </c>
      <c r="C18" s="26">
        <v>44624</v>
      </c>
      <c r="D18" s="58">
        <v>4218723.42</v>
      </c>
      <c r="E18" t="s">
        <v>127</v>
      </c>
      <c r="F18" t="s">
        <v>93</v>
      </c>
      <c r="G18" t="s">
        <v>93</v>
      </c>
    </row>
    <row r="19" spans="1:7" hidden="1" x14ac:dyDescent="0.25">
      <c r="A19" t="s">
        <v>129</v>
      </c>
      <c r="B19">
        <v>41007</v>
      </c>
      <c r="C19" s="26">
        <v>44624</v>
      </c>
      <c r="D19" s="58">
        <v>4080189.2</v>
      </c>
      <c r="E19" t="s">
        <v>101</v>
      </c>
      <c r="F19" t="s">
        <v>93</v>
      </c>
      <c r="G19" t="s">
        <v>93</v>
      </c>
    </row>
    <row r="20" spans="1:7" hidden="1" x14ac:dyDescent="0.25">
      <c r="A20" t="s">
        <v>130</v>
      </c>
      <c r="B20">
        <v>41010</v>
      </c>
      <c r="C20" s="26">
        <v>44624</v>
      </c>
      <c r="D20" s="58">
        <v>1548601.9</v>
      </c>
      <c r="E20" t="s">
        <v>101</v>
      </c>
      <c r="F20" t="s">
        <v>93</v>
      </c>
      <c r="G20" t="s">
        <v>93</v>
      </c>
    </row>
    <row r="21" spans="1:7" hidden="1" x14ac:dyDescent="0.25">
      <c r="A21" t="s">
        <v>130</v>
      </c>
      <c r="B21">
        <v>41009</v>
      </c>
      <c r="C21" s="26">
        <v>44624</v>
      </c>
      <c r="D21" s="58">
        <v>1601180.86</v>
      </c>
      <c r="E21" t="s">
        <v>127</v>
      </c>
      <c r="F21" t="s">
        <v>93</v>
      </c>
      <c r="G21" t="s">
        <v>93</v>
      </c>
    </row>
    <row r="22" spans="1:7" hidden="1" x14ac:dyDescent="0.25">
      <c r="A22" t="s">
        <v>128</v>
      </c>
      <c r="B22">
        <v>41626</v>
      </c>
      <c r="C22" s="26">
        <v>44627</v>
      </c>
      <c r="D22" s="58">
        <v>21094023.219999999</v>
      </c>
      <c r="E22" t="s">
        <v>101</v>
      </c>
      <c r="F22" t="s">
        <v>93</v>
      </c>
      <c r="G22" t="s">
        <v>93</v>
      </c>
    </row>
    <row r="23" spans="1:7" hidden="1" x14ac:dyDescent="0.25">
      <c r="A23" t="s">
        <v>128</v>
      </c>
      <c r="B23">
        <v>48027</v>
      </c>
      <c r="C23" s="26">
        <v>44634</v>
      </c>
      <c r="D23" s="58">
        <v>17772500.399999999</v>
      </c>
      <c r="E23" t="s">
        <v>101</v>
      </c>
      <c r="F23" t="s">
        <v>93</v>
      </c>
      <c r="G23" t="s">
        <v>93</v>
      </c>
    </row>
    <row r="24" spans="1:7" hidden="1" x14ac:dyDescent="0.25">
      <c r="A24" t="s">
        <v>128</v>
      </c>
      <c r="B24">
        <v>47995</v>
      </c>
      <c r="C24" s="26">
        <v>44634</v>
      </c>
      <c r="D24" s="58">
        <v>20200000</v>
      </c>
      <c r="E24" t="s">
        <v>127</v>
      </c>
      <c r="F24" t="s">
        <v>93</v>
      </c>
      <c r="G24" t="s">
        <v>93</v>
      </c>
    </row>
    <row r="25" spans="1:7" hidden="1" x14ac:dyDescent="0.25">
      <c r="A25" t="s">
        <v>96</v>
      </c>
      <c r="B25">
        <v>350</v>
      </c>
      <c r="C25" s="26">
        <v>44638</v>
      </c>
      <c r="D25" s="58">
        <v>31029.42</v>
      </c>
      <c r="E25" t="s">
        <v>92</v>
      </c>
      <c r="F25" t="s">
        <v>93</v>
      </c>
      <c r="G25" t="s">
        <v>93</v>
      </c>
    </row>
    <row r="26" spans="1:7" hidden="1" x14ac:dyDescent="0.25">
      <c r="A26" t="s">
        <v>131</v>
      </c>
      <c r="B26">
        <v>53145</v>
      </c>
      <c r="C26" s="26">
        <v>44642</v>
      </c>
      <c r="D26" s="58">
        <v>7427118.2300000004</v>
      </c>
      <c r="E26" t="s">
        <v>127</v>
      </c>
      <c r="F26" t="s">
        <v>93</v>
      </c>
      <c r="G26" t="s">
        <v>93</v>
      </c>
    </row>
    <row r="27" spans="1:7" hidden="1" x14ac:dyDescent="0.25">
      <c r="A27" t="s">
        <v>132</v>
      </c>
      <c r="B27">
        <v>53142</v>
      </c>
      <c r="C27" s="26">
        <v>44642</v>
      </c>
      <c r="D27" s="58">
        <v>3632359.33</v>
      </c>
      <c r="E27" t="s">
        <v>127</v>
      </c>
      <c r="F27" t="s">
        <v>93</v>
      </c>
      <c r="G27" t="s">
        <v>93</v>
      </c>
    </row>
    <row r="28" spans="1:7" hidden="1" x14ac:dyDescent="0.25">
      <c r="A28" t="s">
        <v>126</v>
      </c>
      <c r="B28">
        <v>63044</v>
      </c>
      <c r="C28" s="26">
        <v>44650</v>
      </c>
      <c r="D28" s="58">
        <v>4142547.5</v>
      </c>
      <c r="E28" t="s">
        <v>127</v>
      </c>
      <c r="F28" t="s">
        <v>93</v>
      </c>
      <c r="G28" t="s">
        <v>93</v>
      </c>
    </row>
    <row r="29" spans="1:7" hidden="1" x14ac:dyDescent="0.25">
      <c r="A29" t="s">
        <v>128</v>
      </c>
      <c r="B29">
        <v>63025</v>
      </c>
      <c r="C29" s="26">
        <v>44650</v>
      </c>
      <c r="D29" s="58">
        <v>10873154.6</v>
      </c>
      <c r="E29" t="s">
        <v>127</v>
      </c>
      <c r="F29" t="s">
        <v>93</v>
      </c>
      <c r="G29" t="s">
        <v>93</v>
      </c>
    </row>
    <row r="30" spans="1:7" hidden="1" x14ac:dyDescent="0.25">
      <c r="A30" t="s">
        <v>129</v>
      </c>
      <c r="B30">
        <v>63037</v>
      </c>
      <c r="C30" s="26">
        <v>44650</v>
      </c>
      <c r="D30" s="58">
        <v>4345102.8</v>
      </c>
      <c r="E30" t="s">
        <v>127</v>
      </c>
      <c r="F30" t="s">
        <v>93</v>
      </c>
      <c r="G30" t="s">
        <v>93</v>
      </c>
    </row>
    <row r="31" spans="1:7" hidden="1" x14ac:dyDescent="0.25">
      <c r="A31" t="s">
        <v>130</v>
      </c>
      <c r="B31">
        <v>63201</v>
      </c>
      <c r="C31" s="26">
        <v>44650</v>
      </c>
      <c r="D31" s="58">
        <v>639195.1</v>
      </c>
      <c r="E31" t="s">
        <v>127</v>
      </c>
      <c r="F31" t="s">
        <v>93</v>
      </c>
      <c r="G31" t="s">
        <v>93</v>
      </c>
    </row>
    <row r="32" spans="1:7" hidden="1" x14ac:dyDescent="0.25">
      <c r="A32">
        <v>712022</v>
      </c>
      <c r="B32">
        <v>640</v>
      </c>
      <c r="C32" s="26">
        <v>44651</v>
      </c>
      <c r="D32" s="58">
        <v>12080.46</v>
      </c>
      <c r="E32" t="s">
        <v>97</v>
      </c>
      <c r="F32" t="s">
        <v>93</v>
      </c>
      <c r="G32" t="s">
        <v>93</v>
      </c>
    </row>
    <row r="33" spans="1:7" hidden="1" x14ac:dyDescent="0.25">
      <c r="A33">
        <v>712022</v>
      </c>
      <c r="B33">
        <v>639</v>
      </c>
      <c r="C33" s="26">
        <v>44651</v>
      </c>
      <c r="D33" s="58">
        <v>32150.39</v>
      </c>
      <c r="E33" t="s">
        <v>97</v>
      </c>
      <c r="F33" t="s">
        <v>93</v>
      </c>
      <c r="G33" t="s">
        <v>93</v>
      </c>
    </row>
    <row r="34" spans="1:7" hidden="1" x14ac:dyDescent="0.25">
      <c r="A34" t="s">
        <v>130</v>
      </c>
      <c r="B34">
        <v>63223</v>
      </c>
      <c r="C34" s="26">
        <v>44652</v>
      </c>
      <c r="D34" s="58">
        <v>1009952</v>
      </c>
      <c r="E34" t="s">
        <v>127</v>
      </c>
      <c r="F34" t="s">
        <v>93</v>
      </c>
      <c r="G34" t="s">
        <v>93</v>
      </c>
    </row>
    <row r="35" spans="1:7" hidden="1" x14ac:dyDescent="0.25">
      <c r="A35" t="s">
        <v>131</v>
      </c>
      <c r="B35">
        <v>63117</v>
      </c>
      <c r="C35" s="26">
        <v>44652</v>
      </c>
      <c r="D35" s="58">
        <v>8941155.4600000009</v>
      </c>
      <c r="E35" t="s">
        <v>127</v>
      </c>
      <c r="F35" t="s">
        <v>93</v>
      </c>
      <c r="G35" t="s">
        <v>93</v>
      </c>
    </row>
    <row r="36" spans="1:7" hidden="1" x14ac:dyDescent="0.25">
      <c r="A36" t="s">
        <v>132</v>
      </c>
      <c r="B36">
        <v>63113</v>
      </c>
      <c r="C36" s="26">
        <v>44652</v>
      </c>
      <c r="D36" s="58">
        <v>4133748.8</v>
      </c>
      <c r="E36" t="s">
        <v>127</v>
      </c>
      <c r="F36" t="s">
        <v>93</v>
      </c>
      <c r="G36" t="s">
        <v>93</v>
      </c>
    </row>
    <row r="37" spans="1:7" hidden="1" x14ac:dyDescent="0.25">
      <c r="A37" t="s">
        <v>126</v>
      </c>
      <c r="B37">
        <v>66091</v>
      </c>
      <c r="C37" s="26">
        <v>44657</v>
      </c>
      <c r="D37" s="58">
        <v>3536316.9</v>
      </c>
      <c r="E37" t="s">
        <v>101</v>
      </c>
      <c r="F37" t="s">
        <v>93</v>
      </c>
      <c r="G37" t="s">
        <v>93</v>
      </c>
    </row>
    <row r="38" spans="1:7" hidden="1" x14ac:dyDescent="0.25">
      <c r="A38" t="s">
        <v>128</v>
      </c>
      <c r="B38">
        <v>66059</v>
      </c>
      <c r="C38" s="26">
        <v>44657</v>
      </c>
      <c r="D38" s="58">
        <v>10220868.619999999</v>
      </c>
      <c r="E38" t="s">
        <v>101</v>
      </c>
      <c r="F38" t="s">
        <v>93</v>
      </c>
      <c r="G38" t="s">
        <v>93</v>
      </c>
    </row>
    <row r="39" spans="1:7" hidden="1" x14ac:dyDescent="0.25">
      <c r="A39" t="s">
        <v>129</v>
      </c>
      <c r="B39">
        <v>66070</v>
      </c>
      <c r="C39" s="26">
        <v>44657</v>
      </c>
      <c r="D39" s="58">
        <v>3953809.82</v>
      </c>
      <c r="E39" t="s">
        <v>101</v>
      </c>
      <c r="F39" t="s">
        <v>93</v>
      </c>
      <c r="G39" t="s">
        <v>93</v>
      </c>
    </row>
    <row r="40" spans="1:7" hidden="1" x14ac:dyDescent="0.25">
      <c r="A40" t="s">
        <v>130</v>
      </c>
      <c r="B40">
        <v>66036</v>
      </c>
      <c r="C40" s="26">
        <v>44657</v>
      </c>
      <c r="D40" s="58">
        <v>1500635.66</v>
      </c>
      <c r="E40" t="s">
        <v>101</v>
      </c>
      <c r="F40" t="s">
        <v>93</v>
      </c>
      <c r="G40" t="s">
        <v>93</v>
      </c>
    </row>
    <row r="41" spans="1:7" hidden="1" x14ac:dyDescent="0.25">
      <c r="A41" t="s">
        <v>128</v>
      </c>
      <c r="B41">
        <v>68617</v>
      </c>
      <c r="C41" s="26">
        <v>44658</v>
      </c>
      <c r="D41" s="58">
        <v>1427499.6</v>
      </c>
      <c r="E41" t="s">
        <v>101</v>
      </c>
      <c r="F41" t="s">
        <v>93</v>
      </c>
      <c r="G41" t="s">
        <v>93</v>
      </c>
    </row>
    <row r="42" spans="1:7" hidden="1" x14ac:dyDescent="0.25">
      <c r="A42" t="s">
        <v>128</v>
      </c>
      <c r="B42">
        <v>72797</v>
      </c>
      <c r="C42" s="26">
        <v>44663</v>
      </c>
      <c r="D42" s="58">
        <v>10000000</v>
      </c>
      <c r="E42" t="s">
        <v>101</v>
      </c>
      <c r="F42" t="s">
        <v>93</v>
      </c>
      <c r="G42" t="s">
        <v>93</v>
      </c>
    </row>
    <row r="43" spans="1:7" hidden="1" x14ac:dyDescent="0.25">
      <c r="A43" t="s">
        <v>128</v>
      </c>
      <c r="B43">
        <v>72796</v>
      </c>
      <c r="C43" s="26">
        <v>44663</v>
      </c>
      <c r="D43" s="58">
        <v>29400000</v>
      </c>
      <c r="E43" t="s">
        <v>127</v>
      </c>
      <c r="F43" t="s">
        <v>93</v>
      </c>
      <c r="G43" t="s">
        <v>93</v>
      </c>
    </row>
    <row r="44" spans="1:7" hidden="1" x14ac:dyDescent="0.25">
      <c r="A44" t="s">
        <v>126</v>
      </c>
      <c r="B44">
        <v>86721</v>
      </c>
      <c r="C44" s="26">
        <v>44679</v>
      </c>
      <c r="D44" s="58">
        <v>1416832.34</v>
      </c>
      <c r="E44" t="s">
        <v>101</v>
      </c>
      <c r="F44" t="s">
        <v>93</v>
      </c>
      <c r="G44" t="s">
        <v>93</v>
      </c>
    </row>
    <row r="45" spans="1:7" hidden="1" x14ac:dyDescent="0.25">
      <c r="A45" t="s">
        <v>126</v>
      </c>
      <c r="B45">
        <v>86597</v>
      </c>
      <c r="C45" s="26">
        <v>44679</v>
      </c>
      <c r="D45" s="58">
        <v>3719576.33</v>
      </c>
      <c r="E45" t="s">
        <v>127</v>
      </c>
      <c r="F45" t="s">
        <v>93</v>
      </c>
      <c r="G45" t="s">
        <v>93</v>
      </c>
    </row>
    <row r="46" spans="1:7" hidden="1" x14ac:dyDescent="0.25">
      <c r="A46" t="s">
        <v>128</v>
      </c>
      <c r="B46">
        <v>86581</v>
      </c>
      <c r="C46" s="26">
        <v>44679</v>
      </c>
      <c r="D46" s="58">
        <v>10542097.4</v>
      </c>
      <c r="E46" t="s">
        <v>101</v>
      </c>
      <c r="F46" t="s">
        <v>93</v>
      </c>
      <c r="G46" t="s">
        <v>93</v>
      </c>
    </row>
    <row r="47" spans="1:7" hidden="1" x14ac:dyDescent="0.25">
      <c r="A47" t="s">
        <v>128</v>
      </c>
      <c r="B47">
        <v>86569</v>
      </c>
      <c r="C47" s="26">
        <v>44679</v>
      </c>
      <c r="D47" s="58">
        <v>10551925.82</v>
      </c>
      <c r="E47" t="s">
        <v>127</v>
      </c>
      <c r="F47" t="s">
        <v>93</v>
      </c>
      <c r="G47" t="s">
        <v>93</v>
      </c>
    </row>
    <row r="48" spans="1:7" hidden="1" x14ac:dyDescent="0.25">
      <c r="A48" t="s">
        <v>129</v>
      </c>
      <c r="B48">
        <v>86554</v>
      </c>
      <c r="C48" s="26">
        <v>44679</v>
      </c>
      <c r="D48" s="58">
        <v>4080189.2</v>
      </c>
      <c r="E48" t="s">
        <v>101</v>
      </c>
      <c r="F48" t="s">
        <v>93</v>
      </c>
      <c r="G48" t="s">
        <v>93</v>
      </c>
    </row>
    <row r="49" spans="1:7" hidden="1" x14ac:dyDescent="0.25">
      <c r="A49" t="s">
        <v>129</v>
      </c>
      <c r="B49">
        <v>86543</v>
      </c>
      <c r="C49" s="26">
        <v>44679</v>
      </c>
      <c r="D49" s="58">
        <v>4218723.42</v>
      </c>
      <c r="E49" t="s">
        <v>127</v>
      </c>
      <c r="F49" t="s">
        <v>93</v>
      </c>
      <c r="G49" t="s">
        <v>93</v>
      </c>
    </row>
    <row r="50" spans="1:7" hidden="1" x14ac:dyDescent="0.25">
      <c r="A50" t="s">
        <v>130</v>
      </c>
      <c r="B50">
        <v>86532</v>
      </c>
      <c r="C50" s="26">
        <v>44679</v>
      </c>
      <c r="D50" s="58">
        <v>1548601.9</v>
      </c>
      <c r="E50" t="s">
        <v>101</v>
      </c>
      <c r="F50" t="s">
        <v>93</v>
      </c>
      <c r="G50" t="s">
        <v>93</v>
      </c>
    </row>
    <row r="51" spans="1:7" hidden="1" x14ac:dyDescent="0.25">
      <c r="A51" t="s">
        <v>130</v>
      </c>
      <c r="B51">
        <v>86524</v>
      </c>
      <c r="C51" s="26">
        <v>44679</v>
      </c>
      <c r="D51" s="58">
        <v>1601180.86</v>
      </c>
      <c r="E51" t="s">
        <v>127</v>
      </c>
      <c r="F51" t="s">
        <v>93</v>
      </c>
      <c r="G51" t="s">
        <v>93</v>
      </c>
    </row>
    <row r="52" spans="1:7" hidden="1" x14ac:dyDescent="0.25">
      <c r="A52" t="s">
        <v>131</v>
      </c>
      <c r="B52">
        <v>86813</v>
      </c>
      <c r="C52" s="26">
        <v>44679</v>
      </c>
      <c r="D52" s="58">
        <v>8154957.3899999997</v>
      </c>
      <c r="E52" t="s">
        <v>127</v>
      </c>
      <c r="F52" t="s">
        <v>93</v>
      </c>
      <c r="G52" t="s">
        <v>93</v>
      </c>
    </row>
    <row r="53" spans="1:7" hidden="1" x14ac:dyDescent="0.25">
      <c r="A53" t="s">
        <v>132</v>
      </c>
      <c r="B53">
        <v>86797</v>
      </c>
      <c r="C53" s="26">
        <v>44679</v>
      </c>
      <c r="D53" s="58">
        <v>4353208.37</v>
      </c>
      <c r="E53" t="s">
        <v>127</v>
      </c>
      <c r="F53" t="s">
        <v>93</v>
      </c>
      <c r="G53" t="s">
        <v>93</v>
      </c>
    </row>
    <row r="54" spans="1:7" hidden="1" x14ac:dyDescent="0.25">
      <c r="A54">
        <v>712022</v>
      </c>
      <c r="B54">
        <v>929</v>
      </c>
      <c r="C54" s="26">
        <v>44680</v>
      </c>
      <c r="D54" s="58">
        <v>13038.51</v>
      </c>
      <c r="E54" t="s">
        <v>97</v>
      </c>
      <c r="F54" t="s">
        <v>93</v>
      </c>
      <c r="G54" t="s">
        <v>93</v>
      </c>
    </row>
    <row r="55" spans="1:7" hidden="1" x14ac:dyDescent="0.25">
      <c r="A55">
        <v>712022</v>
      </c>
      <c r="B55">
        <v>928</v>
      </c>
      <c r="C55" s="26">
        <v>44680</v>
      </c>
      <c r="D55" s="58">
        <v>34700.129999999997</v>
      </c>
      <c r="E55" t="s">
        <v>97</v>
      </c>
      <c r="F55" t="s">
        <v>93</v>
      </c>
      <c r="G55" t="s">
        <v>93</v>
      </c>
    </row>
    <row r="56" spans="1:7" hidden="1" x14ac:dyDescent="0.25">
      <c r="A56" t="s">
        <v>126</v>
      </c>
      <c r="B56">
        <v>93053</v>
      </c>
      <c r="C56" s="26">
        <v>44687</v>
      </c>
      <c r="D56" s="58">
        <v>2473151.16</v>
      </c>
      <c r="E56" t="s">
        <v>101</v>
      </c>
      <c r="F56" t="s">
        <v>93</v>
      </c>
      <c r="G56" t="s">
        <v>93</v>
      </c>
    </row>
    <row r="57" spans="1:7" hidden="1" x14ac:dyDescent="0.25">
      <c r="A57" t="s">
        <v>128</v>
      </c>
      <c r="B57">
        <v>95194</v>
      </c>
      <c r="C57" s="26">
        <v>44691</v>
      </c>
      <c r="D57" s="58">
        <v>10000000</v>
      </c>
      <c r="E57" t="s">
        <v>101</v>
      </c>
      <c r="F57" t="s">
        <v>93</v>
      </c>
      <c r="G57" t="s">
        <v>93</v>
      </c>
    </row>
    <row r="58" spans="1:7" hidden="1" x14ac:dyDescent="0.25">
      <c r="A58" t="s">
        <v>128</v>
      </c>
      <c r="B58">
        <v>95192</v>
      </c>
      <c r="C58" s="26">
        <v>44691</v>
      </c>
      <c r="D58" s="58">
        <v>29400000</v>
      </c>
      <c r="E58" t="s">
        <v>127</v>
      </c>
      <c r="F58" t="s">
        <v>93</v>
      </c>
      <c r="G58" t="s">
        <v>93</v>
      </c>
    </row>
    <row r="59" spans="1:7" hidden="1" x14ac:dyDescent="0.25">
      <c r="A59" t="s">
        <v>91</v>
      </c>
      <c r="B59">
        <v>658</v>
      </c>
      <c r="C59" s="26">
        <v>44699</v>
      </c>
      <c r="D59" s="58">
        <v>28153.85</v>
      </c>
      <c r="E59" t="s">
        <v>92</v>
      </c>
      <c r="F59" t="s">
        <v>93</v>
      </c>
      <c r="G59" t="s">
        <v>93</v>
      </c>
    </row>
    <row r="60" spans="1:7" hidden="1" x14ac:dyDescent="0.25">
      <c r="A60" t="s">
        <v>91</v>
      </c>
      <c r="B60">
        <v>657</v>
      </c>
      <c r="C60" s="26">
        <v>44699</v>
      </c>
      <c r="D60" s="58">
        <v>24316.59</v>
      </c>
      <c r="E60" t="s">
        <v>92</v>
      </c>
      <c r="F60" t="s">
        <v>93</v>
      </c>
      <c r="G60" t="s">
        <v>93</v>
      </c>
    </row>
    <row r="61" spans="1:7" hidden="1" x14ac:dyDescent="0.25">
      <c r="A61" t="s">
        <v>128</v>
      </c>
      <c r="B61">
        <v>103294</v>
      </c>
      <c r="C61" s="26">
        <v>44701</v>
      </c>
      <c r="D61" s="58">
        <v>10542097.4</v>
      </c>
      <c r="E61" t="s">
        <v>101</v>
      </c>
      <c r="F61" t="s">
        <v>93</v>
      </c>
      <c r="G61" t="s">
        <v>93</v>
      </c>
    </row>
    <row r="62" spans="1:7" hidden="1" x14ac:dyDescent="0.25">
      <c r="A62" t="s">
        <v>128</v>
      </c>
      <c r="B62">
        <v>103281</v>
      </c>
      <c r="C62" s="26">
        <v>44701</v>
      </c>
      <c r="D62" s="58">
        <v>10477713.630000001</v>
      </c>
      <c r="E62" t="s">
        <v>127</v>
      </c>
      <c r="F62" t="s">
        <v>93</v>
      </c>
      <c r="G62" t="s">
        <v>93</v>
      </c>
    </row>
    <row r="63" spans="1:7" hidden="1" x14ac:dyDescent="0.25">
      <c r="A63" t="s">
        <v>129</v>
      </c>
      <c r="B63">
        <v>103301</v>
      </c>
      <c r="C63" s="26">
        <v>44701</v>
      </c>
      <c r="D63" s="58">
        <v>3953809.82</v>
      </c>
      <c r="E63" t="s">
        <v>101</v>
      </c>
      <c r="F63" t="s">
        <v>93</v>
      </c>
      <c r="G63" t="s">
        <v>93</v>
      </c>
    </row>
    <row r="64" spans="1:7" hidden="1" x14ac:dyDescent="0.25">
      <c r="A64" t="s">
        <v>130</v>
      </c>
      <c r="B64">
        <v>103714</v>
      </c>
      <c r="C64" s="26">
        <v>44705</v>
      </c>
      <c r="D64" s="58">
        <v>1500635.66</v>
      </c>
      <c r="E64" t="s">
        <v>101</v>
      </c>
      <c r="F64" t="s">
        <v>93</v>
      </c>
      <c r="G64" t="s">
        <v>93</v>
      </c>
    </row>
    <row r="65" spans="1:7" hidden="1" x14ac:dyDescent="0.25">
      <c r="A65" t="s">
        <v>129</v>
      </c>
      <c r="B65">
        <v>105274</v>
      </c>
      <c r="C65" s="26">
        <v>44706</v>
      </c>
      <c r="D65" s="58">
        <v>4345102.8</v>
      </c>
      <c r="E65" t="s">
        <v>101</v>
      </c>
      <c r="F65" t="s">
        <v>93</v>
      </c>
      <c r="G65" t="s">
        <v>93</v>
      </c>
    </row>
    <row r="66" spans="1:7" hidden="1" x14ac:dyDescent="0.25">
      <c r="A66" t="s">
        <v>130</v>
      </c>
      <c r="B66">
        <v>105267</v>
      </c>
      <c r="C66" s="26">
        <v>44706</v>
      </c>
      <c r="D66" s="58">
        <v>1649147.1</v>
      </c>
      <c r="E66" t="s">
        <v>101</v>
      </c>
      <c r="F66" t="s">
        <v>93</v>
      </c>
      <c r="G66" t="s">
        <v>93</v>
      </c>
    </row>
    <row r="67" spans="1:7" hidden="1" x14ac:dyDescent="0.25">
      <c r="A67" t="s">
        <v>128</v>
      </c>
      <c r="B67">
        <v>105963</v>
      </c>
      <c r="C67" s="26">
        <v>44707</v>
      </c>
      <c r="D67" s="58">
        <v>74212.19</v>
      </c>
      <c r="E67" t="s">
        <v>101</v>
      </c>
      <c r="F67" t="s">
        <v>93</v>
      </c>
      <c r="G67" t="s">
        <v>93</v>
      </c>
    </row>
    <row r="68" spans="1:7" hidden="1" x14ac:dyDescent="0.25">
      <c r="A68" t="s">
        <v>126</v>
      </c>
      <c r="B68">
        <v>113024</v>
      </c>
      <c r="C68" s="26">
        <v>44711</v>
      </c>
      <c r="D68" s="58">
        <v>7581412.6100000003</v>
      </c>
      <c r="E68" t="s">
        <v>101</v>
      </c>
      <c r="F68" t="s">
        <v>93</v>
      </c>
      <c r="G68" t="s">
        <v>93</v>
      </c>
    </row>
    <row r="69" spans="1:7" hidden="1" x14ac:dyDescent="0.25">
      <c r="A69" t="s">
        <v>131</v>
      </c>
      <c r="B69">
        <v>113039</v>
      </c>
      <c r="C69" s="26">
        <v>44711</v>
      </c>
      <c r="D69" s="58">
        <v>7879114.8799999999</v>
      </c>
      <c r="E69" t="s">
        <v>127</v>
      </c>
      <c r="F69" t="s">
        <v>93</v>
      </c>
      <c r="G69" t="s">
        <v>93</v>
      </c>
    </row>
    <row r="70" spans="1:7" hidden="1" x14ac:dyDescent="0.25">
      <c r="A70" t="s">
        <v>132</v>
      </c>
      <c r="B70">
        <v>113031</v>
      </c>
      <c r="C70" s="26">
        <v>44711</v>
      </c>
      <c r="D70" s="58">
        <v>3470587.59</v>
      </c>
      <c r="E70" t="s">
        <v>127</v>
      </c>
      <c r="F70" t="s">
        <v>93</v>
      </c>
      <c r="G70" t="s">
        <v>93</v>
      </c>
    </row>
    <row r="71" spans="1:7" hidden="1" x14ac:dyDescent="0.25">
      <c r="A71">
        <v>712022</v>
      </c>
      <c r="B71">
        <v>1393</v>
      </c>
      <c r="C71" s="26">
        <v>44712</v>
      </c>
      <c r="D71" s="58">
        <v>15755.93</v>
      </c>
      <c r="E71" t="s">
        <v>97</v>
      </c>
      <c r="F71" t="s">
        <v>93</v>
      </c>
      <c r="G71" t="s">
        <v>93</v>
      </c>
    </row>
    <row r="72" spans="1:7" hidden="1" x14ac:dyDescent="0.25">
      <c r="A72">
        <v>712022</v>
      </c>
      <c r="B72">
        <v>1392</v>
      </c>
      <c r="C72" s="26">
        <v>44712</v>
      </c>
      <c r="D72" s="58">
        <v>41932.120000000003</v>
      </c>
      <c r="E72" t="s">
        <v>97</v>
      </c>
      <c r="F72" t="s">
        <v>93</v>
      </c>
      <c r="G72" t="s">
        <v>93</v>
      </c>
    </row>
    <row r="73" spans="1:7" hidden="1" x14ac:dyDescent="0.25">
      <c r="A73" t="s">
        <v>128</v>
      </c>
      <c r="B73">
        <v>118285</v>
      </c>
      <c r="C73" s="26">
        <v>44720</v>
      </c>
      <c r="D73" s="58">
        <v>20000000</v>
      </c>
      <c r="E73" t="s">
        <v>101</v>
      </c>
      <c r="F73" t="s">
        <v>93</v>
      </c>
      <c r="G73" t="s">
        <v>93</v>
      </c>
    </row>
    <row r="74" spans="1:7" hidden="1" x14ac:dyDescent="0.25">
      <c r="A74" t="s">
        <v>128</v>
      </c>
      <c r="B74">
        <v>118277</v>
      </c>
      <c r="C74" s="26">
        <v>44720</v>
      </c>
      <c r="D74" s="58">
        <v>19400000</v>
      </c>
      <c r="E74" t="s">
        <v>127</v>
      </c>
      <c r="F74" t="s">
        <v>93</v>
      </c>
      <c r="G74" t="s">
        <v>93</v>
      </c>
    </row>
    <row r="75" spans="1:7" hidden="1" x14ac:dyDescent="0.25">
      <c r="A75" t="s">
        <v>91</v>
      </c>
      <c r="B75">
        <v>817</v>
      </c>
      <c r="C75" s="26">
        <v>44727</v>
      </c>
      <c r="D75" s="58">
        <v>16995.810000000001</v>
      </c>
      <c r="E75" t="s">
        <v>92</v>
      </c>
      <c r="F75" t="s">
        <v>93</v>
      </c>
      <c r="G75" t="s">
        <v>93</v>
      </c>
    </row>
    <row r="76" spans="1:7" hidden="1" x14ac:dyDescent="0.25">
      <c r="A76" t="s">
        <v>128</v>
      </c>
      <c r="B76">
        <v>124658</v>
      </c>
      <c r="C76" s="26">
        <v>44732</v>
      </c>
      <c r="D76" s="58">
        <v>4925000</v>
      </c>
      <c r="E76" t="s">
        <v>101</v>
      </c>
      <c r="F76" t="s">
        <v>93</v>
      </c>
      <c r="G76" t="s">
        <v>93</v>
      </c>
    </row>
    <row r="77" spans="1:7" hidden="1" x14ac:dyDescent="0.25">
      <c r="A77" t="s">
        <v>128</v>
      </c>
      <c r="B77">
        <v>133502</v>
      </c>
      <c r="C77" s="26">
        <v>44739</v>
      </c>
      <c r="D77" s="58">
        <v>8076304</v>
      </c>
      <c r="E77" t="s">
        <v>101</v>
      </c>
      <c r="F77" t="s">
        <v>93</v>
      </c>
      <c r="G77" t="s">
        <v>93</v>
      </c>
    </row>
    <row r="78" spans="1:7" hidden="1" x14ac:dyDescent="0.25">
      <c r="A78" t="s">
        <v>128</v>
      </c>
      <c r="B78">
        <v>133491</v>
      </c>
      <c r="C78" s="26">
        <v>44739</v>
      </c>
      <c r="D78" s="58">
        <v>8092719.2199999997</v>
      </c>
      <c r="E78" t="s">
        <v>127</v>
      </c>
      <c r="F78" t="s">
        <v>93</v>
      </c>
      <c r="G78" t="s">
        <v>93</v>
      </c>
    </row>
    <row r="79" spans="1:7" hidden="1" x14ac:dyDescent="0.25">
      <c r="A79" t="s">
        <v>129</v>
      </c>
      <c r="B79">
        <v>133643</v>
      </c>
      <c r="C79" s="26">
        <v>44740</v>
      </c>
      <c r="D79" s="58">
        <v>4145244</v>
      </c>
      <c r="E79" t="s">
        <v>101</v>
      </c>
      <c r="F79" t="s">
        <v>93</v>
      </c>
      <c r="G79" t="s">
        <v>93</v>
      </c>
    </row>
    <row r="80" spans="1:7" hidden="1" x14ac:dyDescent="0.25">
      <c r="A80" t="s">
        <v>129</v>
      </c>
      <c r="B80">
        <v>133637</v>
      </c>
      <c r="C80" s="26">
        <v>44740</v>
      </c>
      <c r="D80" s="58">
        <v>4153668.62</v>
      </c>
      <c r="E80" t="s">
        <v>127</v>
      </c>
      <c r="F80" t="s">
        <v>93</v>
      </c>
      <c r="G80" t="s">
        <v>93</v>
      </c>
    </row>
    <row r="81" spans="1:7" hidden="1" x14ac:dyDescent="0.25">
      <c r="A81" t="s">
        <v>126</v>
      </c>
      <c r="B81">
        <v>138055</v>
      </c>
      <c r="C81" s="26">
        <v>44741</v>
      </c>
      <c r="D81" s="58">
        <v>3950196</v>
      </c>
      <c r="E81" t="s">
        <v>101</v>
      </c>
      <c r="F81" t="s">
        <v>93</v>
      </c>
      <c r="G81" t="s">
        <v>93</v>
      </c>
    </row>
    <row r="82" spans="1:7" hidden="1" x14ac:dyDescent="0.25">
      <c r="A82" t="s">
        <v>126</v>
      </c>
      <c r="B82">
        <v>138044</v>
      </c>
      <c r="C82" s="26">
        <v>44741</v>
      </c>
      <c r="D82" s="58">
        <v>3754151.45</v>
      </c>
      <c r="E82" t="s">
        <v>127</v>
      </c>
      <c r="F82" t="s">
        <v>93</v>
      </c>
      <c r="G82" t="s">
        <v>93</v>
      </c>
    </row>
    <row r="83" spans="1:7" hidden="1" x14ac:dyDescent="0.25">
      <c r="A83" t="s">
        <v>130</v>
      </c>
      <c r="B83">
        <v>133743</v>
      </c>
      <c r="C83" s="26">
        <v>44741</v>
      </c>
      <c r="D83" s="58">
        <v>1573293</v>
      </c>
      <c r="E83" t="s">
        <v>101</v>
      </c>
      <c r="F83" t="s">
        <v>93</v>
      </c>
      <c r="G83" t="s">
        <v>93</v>
      </c>
    </row>
    <row r="84" spans="1:7" hidden="1" x14ac:dyDescent="0.25">
      <c r="A84" t="s">
        <v>130</v>
      </c>
      <c r="B84">
        <v>133736</v>
      </c>
      <c r="C84" s="26">
        <v>44741</v>
      </c>
      <c r="D84" s="58">
        <v>1576489.76</v>
      </c>
      <c r="E84" t="s">
        <v>127</v>
      </c>
      <c r="F84" t="s">
        <v>93</v>
      </c>
      <c r="G84" t="s">
        <v>93</v>
      </c>
    </row>
    <row r="85" spans="1:7" hidden="1" x14ac:dyDescent="0.25">
      <c r="A85" t="s">
        <v>131</v>
      </c>
      <c r="B85">
        <v>137992</v>
      </c>
      <c r="C85" s="26">
        <v>44741</v>
      </c>
      <c r="D85" s="58">
        <v>11174017.57</v>
      </c>
      <c r="E85" t="s">
        <v>127</v>
      </c>
      <c r="F85" t="s">
        <v>93</v>
      </c>
      <c r="G85" t="s">
        <v>93</v>
      </c>
    </row>
    <row r="86" spans="1:7" hidden="1" x14ac:dyDescent="0.25">
      <c r="A86">
        <v>712022</v>
      </c>
      <c r="B86">
        <v>1649</v>
      </c>
      <c r="C86" s="26">
        <v>44742</v>
      </c>
      <c r="D86" s="58">
        <v>13233.72</v>
      </c>
      <c r="E86" t="s">
        <v>97</v>
      </c>
      <c r="F86" t="s">
        <v>93</v>
      </c>
      <c r="G86" t="s">
        <v>93</v>
      </c>
    </row>
    <row r="87" spans="1:7" hidden="1" x14ac:dyDescent="0.25">
      <c r="A87">
        <v>712022</v>
      </c>
      <c r="B87">
        <v>1648</v>
      </c>
      <c r="C87" s="26">
        <v>44742</v>
      </c>
      <c r="D87" s="58">
        <v>35219.61</v>
      </c>
      <c r="E87" t="s">
        <v>97</v>
      </c>
      <c r="F87" t="s">
        <v>93</v>
      </c>
      <c r="G87" t="s">
        <v>93</v>
      </c>
    </row>
    <row r="88" spans="1:7" hidden="1" x14ac:dyDescent="0.25">
      <c r="A88" t="s">
        <v>132</v>
      </c>
      <c r="B88">
        <v>138686</v>
      </c>
      <c r="C88" s="26">
        <v>44747</v>
      </c>
      <c r="D88" s="58">
        <v>2293334.88</v>
      </c>
      <c r="E88" t="s">
        <v>127</v>
      </c>
      <c r="F88" t="s">
        <v>93</v>
      </c>
      <c r="G88" t="s">
        <v>93</v>
      </c>
    </row>
    <row r="89" spans="1:7" hidden="1" x14ac:dyDescent="0.25">
      <c r="A89" t="s">
        <v>128</v>
      </c>
      <c r="B89">
        <v>142657</v>
      </c>
      <c r="C89" s="26">
        <v>44749</v>
      </c>
      <c r="D89" s="58">
        <v>19700000</v>
      </c>
      <c r="E89" t="s">
        <v>127</v>
      </c>
      <c r="F89" t="s">
        <v>93</v>
      </c>
      <c r="G89" t="s">
        <v>93</v>
      </c>
    </row>
    <row r="90" spans="1:7" hidden="1" x14ac:dyDescent="0.25">
      <c r="A90" t="s">
        <v>128</v>
      </c>
      <c r="B90">
        <v>142655</v>
      </c>
      <c r="C90" s="26">
        <v>44749</v>
      </c>
      <c r="D90" s="58">
        <v>19700000</v>
      </c>
      <c r="E90" t="s">
        <v>101</v>
      </c>
      <c r="F90" t="s">
        <v>93</v>
      </c>
      <c r="G90" t="s">
        <v>93</v>
      </c>
    </row>
    <row r="91" spans="1:7" hidden="1" x14ac:dyDescent="0.25">
      <c r="A91" t="s">
        <v>128</v>
      </c>
      <c r="B91">
        <v>156270</v>
      </c>
      <c r="C91" s="26">
        <v>44767</v>
      </c>
      <c r="D91" s="58">
        <v>11859767</v>
      </c>
      <c r="E91" t="s">
        <v>101</v>
      </c>
      <c r="F91" t="s">
        <v>93</v>
      </c>
      <c r="G91" t="s">
        <v>93</v>
      </c>
    </row>
    <row r="92" spans="1:7" hidden="1" x14ac:dyDescent="0.25">
      <c r="A92" t="s">
        <v>128</v>
      </c>
      <c r="B92">
        <v>156267</v>
      </c>
      <c r="C92" s="26">
        <v>44767</v>
      </c>
      <c r="D92" s="58">
        <v>9234256.2200000007</v>
      </c>
      <c r="E92" t="s">
        <v>127</v>
      </c>
      <c r="F92" t="s">
        <v>93</v>
      </c>
      <c r="G92" t="s">
        <v>93</v>
      </c>
    </row>
    <row r="93" spans="1:7" hidden="1" x14ac:dyDescent="0.25">
      <c r="A93" t="s">
        <v>129</v>
      </c>
      <c r="B93">
        <v>156282</v>
      </c>
      <c r="C93" s="26">
        <v>44767</v>
      </c>
      <c r="D93" s="58">
        <v>4665927</v>
      </c>
      <c r="E93" t="s">
        <v>101</v>
      </c>
      <c r="F93" t="s">
        <v>93</v>
      </c>
      <c r="G93" t="s">
        <v>93</v>
      </c>
    </row>
    <row r="94" spans="1:7" hidden="1" x14ac:dyDescent="0.25">
      <c r="A94" t="s">
        <v>129</v>
      </c>
      <c r="B94">
        <v>156274</v>
      </c>
      <c r="C94" s="26">
        <v>44767</v>
      </c>
      <c r="D94" s="58">
        <v>3632985.62</v>
      </c>
      <c r="E94" t="s">
        <v>127</v>
      </c>
      <c r="F94" t="s">
        <v>93</v>
      </c>
      <c r="G94" t="s">
        <v>93</v>
      </c>
    </row>
    <row r="95" spans="1:7" hidden="1" x14ac:dyDescent="0.25">
      <c r="A95" t="s">
        <v>130</v>
      </c>
      <c r="B95">
        <v>156289</v>
      </c>
      <c r="C95" s="26">
        <v>44767</v>
      </c>
      <c r="D95" s="58">
        <v>1770913</v>
      </c>
      <c r="E95" t="s">
        <v>101</v>
      </c>
      <c r="F95" t="s">
        <v>93</v>
      </c>
      <c r="G95" t="s">
        <v>93</v>
      </c>
    </row>
    <row r="96" spans="1:7" hidden="1" x14ac:dyDescent="0.25">
      <c r="A96" t="s">
        <v>130</v>
      </c>
      <c r="B96">
        <v>156287</v>
      </c>
      <c r="C96" s="26">
        <v>44767</v>
      </c>
      <c r="D96" s="58">
        <v>1378869.76</v>
      </c>
      <c r="E96" t="s">
        <v>127</v>
      </c>
      <c r="F96" t="s">
        <v>93</v>
      </c>
      <c r="G96" t="s">
        <v>93</v>
      </c>
    </row>
    <row r="97" spans="1:7" hidden="1" x14ac:dyDescent="0.25">
      <c r="A97" t="s">
        <v>126</v>
      </c>
      <c r="B97">
        <v>162872</v>
      </c>
      <c r="C97" s="26">
        <v>44770</v>
      </c>
      <c r="D97" s="58">
        <v>4448426</v>
      </c>
      <c r="E97" t="s">
        <v>101</v>
      </c>
      <c r="F97" t="s">
        <v>93</v>
      </c>
      <c r="G97" t="s">
        <v>93</v>
      </c>
    </row>
    <row r="98" spans="1:7" hidden="1" x14ac:dyDescent="0.25">
      <c r="A98" t="s">
        <v>126</v>
      </c>
      <c r="B98">
        <v>162866</v>
      </c>
      <c r="C98" s="26">
        <v>44770</v>
      </c>
      <c r="D98" s="58">
        <v>3193548.35</v>
      </c>
      <c r="E98" t="s">
        <v>127</v>
      </c>
      <c r="F98" t="s">
        <v>93</v>
      </c>
      <c r="G98" t="s">
        <v>93</v>
      </c>
    </row>
    <row r="99" spans="1:7" hidden="1" x14ac:dyDescent="0.25">
      <c r="A99" t="s">
        <v>131</v>
      </c>
      <c r="B99">
        <v>161746</v>
      </c>
      <c r="C99" s="26">
        <v>44770</v>
      </c>
      <c r="D99" s="58">
        <v>8554925.6500000004</v>
      </c>
      <c r="E99" t="s">
        <v>127</v>
      </c>
      <c r="F99" t="s">
        <v>93</v>
      </c>
      <c r="G99" t="s">
        <v>93</v>
      </c>
    </row>
    <row r="100" spans="1:7" hidden="1" x14ac:dyDescent="0.25">
      <c r="A100" t="s">
        <v>132</v>
      </c>
      <c r="B100">
        <v>162835</v>
      </c>
      <c r="C100" s="26">
        <v>44770</v>
      </c>
      <c r="D100" s="58">
        <v>3334526.15</v>
      </c>
      <c r="E100" t="s">
        <v>127</v>
      </c>
      <c r="F100" t="s">
        <v>93</v>
      </c>
      <c r="G100" t="s">
        <v>93</v>
      </c>
    </row>
    <row r="101" spans="1:7" hidden="1" x14ac:dyDescent="0.25">
      <c r="A101">
        <v>712022</v>
      </c>
      <c r="B101">
        <v>1979</v>
      </c>
      <c r="C101" s="26">
        <v>44771</v>
      </c>
      <c r="D101" s="58">
        <v>14619.57</v>
      </c>
      <c r="E101" t="s">
        <v>97</v>
      </c>
      <c r="F101" t="s">
        <v>93</v>
      </c>
      <c r="G101" t="s">
        <v>93</v>
      </c>
    </row>
    <row r="102" spans="1:7" hidden="1" x14ac:dyDescent="0.25">
      <c r="A102">
        <v>712022</v>
      </c>
      <c r="B102">
        <v>1978</v>
      </c>
      <c r="C102" s="26">
        <v>44771</v>
      </c>
      <c r="D102" s="58">
        <v>52542.87</v>
      </c>
      <c r="E102" t="s">
        <v>97</v>
      </c>
      <c r="F102" t="s">
        <v>93</v>
      </c>
      <c r="G102" t="s">
        <v>93</v>
      </c>
    </row>
    <row r="103" spans="1:7" hidden="1" x14ac:dyDescent="0.25">
      <c r="A103" t="s">
        <v>91</v>
      </c>
      <c r="B103">
        <v>1066</v>
      </c>
      <c r="C103" s="26">
        <v>44775</v>
      </c>
      <c r="D103" s="58">
        <v>16995.810000000001</v>
      </c>
      <c r="E103" t="s">
        <v>92</v>
      </c>
      <c r="F103" t="s">
        <v>93</v>
      </c>
      <c r="G103" t="s">
        <v>93</v>
      </c>
    </row>
    <row r="104" spans="1:7" hidden="1" x14ac:dyDescent="0.25">
      <c r="A104" t="s">
        <v>128</v>
      </c>
      <c r="B104">
        <v>169594</v>
      </c>
      <c r="C104" s="26">
        <v>44781</v>
      </c>
      <c r="D104" s="58">
        <v>20000000</v>
      </c>
      <c r="E104" t="s">
        <v>101</v>
      </c>
      <c r="F104" t="s">
        <v>93</v>
      </c>
      <c r="G104" t="s">
        <v>93</v>
      </c>
    </row>
    <row r="105" spans="1:7" hidden="1" x14ac:dyDescent="0.25">
      <c r="A105" t="s">
        <v>128</v>
      </c>
      <c r="B105">
        <v>169560</v>
      </c>
      <c r="C105" s="26">
        <v>44781</v>
      </c>
      <c r="D105" s="58">
        <v>19400000</v>
      </c>
      <c r="E105" t="s">
        <v>127</v>
      </c>
      <c r="F105" t="s">
        <v>93</v>
      </c>
      <c r="G105" t="s">
        <v>93</v>
      </c>
    </row>
    <row r="106" spans="1:7" hidden="1" x14ac:dyDescent="0.25">
      <c r="A106" t="s">
        <v>131</v>
      </c>
      <c r="B106">
        <v>170600</v>
      </c>
      <c r="C106" s="26">
        <v>44782</v>
      </c>
      <c r="D106" s="58">
        <v>1591454.8</v>
      </c>
      <c r="E106" t="s">
        <v>127</v>
      </c>
      <c r="F106" t="s">
        <v>93</v>
      </c>
      <c r="G106" t="s">
        <v>93</v>
      </c>
    </row>
    <row r="107" spans="1:7" hidden="1" x14ac:dyDescent="0.25">
      <c r="A107" t="s">
        <v>91</v>
      </c>
      <c r="B107">
        <v>1096</v>
      </c>
      <c r="C107" s="26">
        <v>44783</v>
      </c>
      <c r="D107" s="58">
        <v>16995.810000000001</v>
      </c>
      <c r="E107" t="s">
        <v>92</v>
      </c>
      <c r="F107" t="s">
        <v>93</v>
      </c>
      <c r="G107" t="s">
        <v>93</v>
      </c>
    </row>
    <row r="108" spans="1:7" hidden="1" x14ac:dyDescent="0.25">
      <c r="A108" t="s">
        <v>128</v>
      </c>
      <c r="B108">
        <v>179792</v>
      </c>
      <c r="C108" s="26">
        <v>44792</v>
      </c>
      <c r="D108" s="58">
        <v>11859773</v>
      </c>
      <c r="E108" t="s">
        <v>101</v>
      </c>
      <c r="F108" t="s">
        <v>93</v>
      </c>
      <c r="G108" t="s">
        <v>93</v>
      </c>
    </row>
    <row r="109" spans="1:7" hidden="1" x14ac:dyDescent="0.25">
      <c r="A109" t="s">
        <v>128</v>
      </c>
      <c r="B109">
        <v>179776</v>
      </c>
      <c r="C109" s="26">
        <v>44792</v>
      </c>
      <c r="D109" s="58">
        <v>9234250.2200000007</v>
      </c>
      <c r="E109" t="s">
        <v>127</v>
      </c>
      <c r="F109" t="s">
        <v>93</v>
      </c>
      <c r="G109" t="s">
        <v>93</v>
      </c>
    </row>
    <row r="110" spans="1:7" hidden="1" x14ac:dyDescent="0.25">
      <c r="A110" t="s">
        <v>129</v>
      </c>
      <c r="B110">
        <v>181212</v>
      </c>
      <c r="C110" s="26">
        <v>44797</v>
      </c>
      <c r="D110" s="58">
        <v>4665929</v>
      </c>
      <c r="E110" t="s">
        <v>101</v>
      </c>
      <c r="F110" t="s">
        <v>93</v>
      </c>
      <c r="G110" t="s">
        <v>93</v>
      </c>
    </row>
    <row r="111" spans="1:7" hidden="1" x14ac:dyDescent="0.25">
      <c r="A111" t="s">
        <v>129</v>
      </c>
      <c r="B111">
        <v>181206</v>
      </c>
      <c r="C111" s="26">
        <v>44797</v>
      </c>
      <c r="D111" s="58">
        <v>3632983.62</v>
      </c>
      <c r="E111" t="s">
        <v>127</v>
      </c>
      <c r="F111" t="s">
        <v>93</v>
      </c>
      <c r="G111" t="s">
        <v>93</v>
      </c>
    </row>
    <row r="112" spans="1:7" hidden="1" x14ac:dyDescent="0.25">
      <c r="A112" t="s">
        <v>130</v>
      </c>
      <c r="B112">
        <v>181295</v>
      </c>
      <c r="C112" s="26">
        <v>44797</v>
      </c>
      <c r="D112" s="58">
        <v>1770914</v>
      </c>
      <c r="E112" t="s">
        <v>101</v>
      </c>
      <c r="F112" t="s">
        <v>93</v>
      </c>
      <c r="G112" t="s">
        <v>93</v>
      </c>
    </row>
    <row r="113" spans="1:7" hidden="1" x14ac:dyDescent="0.25">
      <c r="A113" t="s">
        <v>130</v>
      </c>
      <c r="B113">
        <v>181275</v>
      </c>
      <c r="C113" s="26">
        <v>44797</v>
      </c>
      <c r="D113" s="58">
        <v>1378868.76</v>
      </c>
      <c r="E113" t="s">
        <v>127</v>
      </c>
      <c r="F113" t="s">
        <v>93</v>
      </c>
      <c r="G113" t="s">
        <v>93</v>
      </c>
    </row>
    <row r="114" spans="1:7" hidden="1" x14ac:dyDescent="0.25">
      <c r="A114" t="s">
        <v>126</v>
      </c>
      <c r="B114">
        <v>189465</v>
      </c>
      <c r="C114" s="26">
        <v>44802</v>
      </c>
      <c r="D114" s="58">
        <v>4448419</v>
      </c>
      <c r="E114" t="s">
        <v>101</v>
      </c>
      <c r="F114" t="s">
        <v>93</v>
      </c>
      <c r="G114" t="s">
        <v>93</v>
      </c>
    </row>
    <row r="115" spans="1:7" hidden="1" x14ac:dyDescent="0.25">
      <c r="A115" t="s">
        <v>126</v>
      </c>
      <c r="B115">
        <v>189445</v>
      </c>
      <c r="C115" s="26">
        <v>44802</v>
      </c>
      <c r="D115" s="58">
        <v>3224624.29</v>
      </c>
      <c r="E115" t="s">
        <v>127</v>
      </c>
      <c r="F115" t="s">
        <v>93</v>
      </c>
      <c r="G115" t="s">
        <v>93</v>
      </c>
    </row>
    <row r="116" spans="1:7" hidden="1" x14ac:dyDescent="0.25">
      <c r="A116" t="s">
        <v>131</v>
      </c>
      <c r="B116">
        <v>189591</v>
      </c>
      <c r="C116" s="26">
        <v>44802</v>
      </c>
      <c r="D116" s="58">
        <v>6075211.2000000002</v>
      </c>
      <c r="E116" t="s">
        <v>127</v>
      </c>
      <c r="F116" t="s">
        <v>93</v>
      </c>
      <c r="G116" t="s">
        <v>93</v>
      </c>
    </row>
    <row r="117" spans="1:7" hidden="1" x14ac:dyDescent="0.25">
      <c r="A117" t="s">
        <v>132</v>
      </c>
      <c r="B117">
        <v>189633</v>
      </c>
      <c r="C117" s="26">
        <v>44802</v>
      </c>
      <c r="D117" s="58">
        <v>5664983.7800000003</v>
      </c>
      <c r="E117" t="s">
        <v>127</v>
      </c>
      <c r="F117" t="s">
        <v>93</v>
      </c>
      <c r="G117" t="s">
        <v>93</v>
      </c>
    </row>
    <row r="118" spans="1:7" hidden="1" x14ac:dyDescent="0.25">
      <c r="A118" t="s">
        <v>131</v>
      </c>
      <c r="B118">
        <v>190039</v>
      </c>
      <c r="C118" s="26">
        <v>44803</v>
      </c>
      <c r="D118" s="58">
        <v>65831</v>
      </c>
      <c r="E118" t="s">
        <v>127</v>
      </c>
      <c r="F118" t="s">
        <v>93</v>
      </c>
      <c r="G118" t="s">
        <v>93</v>
      </c>
    </row>
    <row r="119" spans="1:7" hidden="1" x14ac:dyDescent="0.25">
      <c r="A119">
        <v>712022</v>
      </c>
      <c r="B119">
        <v>2258</v>
      </c>
      <c r="C119" s="26">
        <v>44804</v>
      </c>
      <c r="D119" s="58">
        <v>13233.72</v>
      </c>
      <c r="E119" t="s">
        <v>97</v>
      </c>
      <c r="F119" t="s">
        <v>93</v>
      </c>
      <c r="G119" t="s">
        <v>93</v>
      </c>
    </row>
    <row r="120" spans="1:7" hidden="1" x14ac:dyDescent="0.25">
      <c r="A120">
        <v>712022</v>
      </c>
      <c r="B120">
        <v>2257</v>
      </c>
      <c r="C120" s="26">
        <v>44804</v>
      </c>
      <c r="D120" s="58">
        <v>35219.61</v>
      </c>
      <c r="E120" t="s">
        <v>97</v>
      </c>
      <c r="F120" t="s">
        <v>93</v>
      </c>
      <c r="G120" t="s">
        <v>93</v>
      </c>
    </row>
    <row r="121" spans="1:7" hidden="1" x14ac:dyDescent="0.25">
      <c r="A121" t="s">
        <v>98</v>
      </c>
      <c r="B121">
        <v>189928</v>
      </c>
      <c r="C121" s="26">
        <v>44804</v>
      </c>
      <c r="D121" s="58">
        <v>2898.32</v>
      </c>
      <c r="E121" t="s">
        <v>99</v>
      </c>
      <c r="F121" t="s">
        <v>93</v>
      </c>
      <c r="G121" t="s">
        <v>93</v>
      </c>
    </row>
    <row r="122" spans="1:7" hidden="1" x14ac:dyDescent="0.25">
      <c r="A122" t="s">
        <v>131</v>
      </c>
      <c r="B122">
        <v>192221</v>
      </c>
      <c r="C122" s="26">
        <v>44804</v>
      </c>
      <c r="D122" s="58">
        <v>2254445.52</v>
      </c>
      <c r="E122" t="s">
        <v>127</v>
      </c>
      <c r="F122" t="s">
        <v>93</v>
      </c>
      <c r="G122" t="s">
        <v>93</v>
      </c>
    </row>
    <row r="123" spans="1:7" hidden="1" x14ac:dyDescent="0.25">
      <c r="A123" t="s">
        <v>131</v>
      </c>
      <c r="B123">
        <v>196905</v>
      </c>
      <c r="C123" s="26">
        <v>44810</v>
      </c>
      <c r="D123" s="58">
        <v>707941.03</v>
      </c>
      <c r="E123" t="s">
        <v>127</v>
      </c>
      <c r="F123" t="s">
        <v>93</v>
      </c>
      <c r="G123" t="s">
        <v>93</v>
      </c>
    </row>
    <row r="124" spans="1:7" hidden="1" x14ac:dyDescent="0.25">
      <c r="A124" t="s">
        <v>128</v>
      </c>
      <c r="B124">
        <v>198356</v>
      </c>
      <c r="C124" s="26">
        <v>44812</v>
      </c>
      <c r="D124" s="58">
        <v>20000000</v>
      </c>
      <c r="E124" t="s">
        <v>101</v>
      </c>
      <c r="F124" t="s">
        <v>93</v>
      </c>
      <c r="G124" t="s">
        <v>93</v>
      </c>
    </row>
    <row r="125" spans="1:7" hidden="1" x14ac:dyDescent="0.25">
      <c r="A125" t="s">
        <v>128</v>
      </c>
      <c r="B125">
        <v>198355</v>
      </c>
      <c r="C125" s="26">
        <v>44812</v>
      </c>
      <c r="D125" s="58">
        <v>19400000</v>
      </c>
      <c r="E125" t="s">
        <v>127</v>
      </c>
      <c r="F125" t="s">
        <v>93</v>
      </c>
      <c r="G125" t="s">
        <v>93</v>
      </c>
    </row>
    <row r="126" spans="1:7" hidden="1" x14ac:dyDescent="0.25">
      <c r="A126" t="s">
        <v>91</v>
      </c>
      <c r="B126">
        <v>1250</v>
      </c>
      <c r="C126" s="26">
        <v>44813</v>
      </c>
      <c r="D126" s="58">
        <v>16995.810000000001</v>
      </c>
      <c r="E126" t="s">
        <v>92</v>
      </c>
      <c r="F126" t="s">
        <v>93</v>
      </c>
      <c r="G126" t="s">
        <v>93</v>
      </c>
    </row>
    <row r="127" spans="1:7" hidden="1" x14ac:dyDescent="0.25">
      <c r="A127" t="s">
        <v>122</v>
      </c>
      <c r="B127">
        <v>202077</v>
      </c>
      <c r="C127" s="26">
        <v>44819</v>
      </c>
      <c r="D127" s="58">
        <v>30903450.25</v>
      </c>
      <c r="E127" t="s">
        <v>101</v>
      </c>
      <c r="F127" t="s">
        <v>93</v>
      </c>
      <c r="G127" t="s">
        <v>93</v>
      </c>
    </row>
    <row r="128" spans="1:7" hidden="1" x14ac:dyDescent="0.25">
      <c r="A128" t="s">
        <v>102</v>
      </c>
      <c r="B128">
        <v>202612</v>
      </c>
      <c r="C128" s="26">
        <v>44820</v>
      </c>
      <c r="D128" s="58">
        <v>1326206.07</v>
      </c>
      <c r="E128" t="s">
        <v>101</v>
      </c>
      <c r="F128" t="s">
        <v>93</v>
      </c>
      <c r="G128" t="s">
        <v>93</v>
      </c>
    </row>
    <row r="129" spans="1:7" hidden="1" x14ac:dyDescent="0.25">
      <c r="A129" t="s">
        <v>103</v>
      </c>
      <c r="B129">
        <v>202588</v>
      </c>
      <c r="C129" s="26">
        <v>44820</v>
      </c>
      <c r="D129" s="58">
        <v>160935.31</v>
      </c>
      <c r="E129" t="s">
        <v>101</v>
      </c>
      <c r="F129" t="s">
        <v>93</v>
      </c>
      <c r="G129" t="s">
        <v>93</v>
      </c>
    </row>
    <row r="130" spans="1:7" hidden="1" x14ac:dyDescent="0.25">
      <c r="A130" t="s">
        <v>104</v>
      </c>
      <c r="B130">
        <v>202684</v>
      </c>
      <c r="C130" s="26">
        <v>44820</v>
      </c>
      <c r="D130" s="58">
        <v>270037.92</v>
      </c>
      <c r="E130" t="s">
        <v>101</v>
      </c>
      <c r="F130" t="s">
        <v>93</v>
      </c>
      <c r="G130" t="s">
        <v>93</v>
      </c>
    </row>
    <row r="131" spans="1:7" hidden="1" x14ac:dyDescent="0.25">
      <c r="A131" t="s">
        <v>107</v>
      </c>
      <c r="B131">
        <v>202536</v>
      </c>
      <c r="C131" s="26">
        <v>44820</v>
      </c>
      <c r="D131" s="58">
        <v>857291.6</v>
      </c>
      <c r="E131" t="s">
        <v>101</v>
      </c>
      <c r="F131" t="s">
        <v>93</v>
      </c>
      <c r="G131" t="s">
        <v>93</v>
      </c>
    </row>
    <row r="132" spans="1:7" hidden="1" x14ac:dyDescent="0.25">
      <c r="A132" t="s">
        <v>108</v>
      </c>
      <c r="B132">
        <v>202651</v>
      </c>
      <c r="C132" s="26">
        <v>44820</v>
      </c>
      <c r="D132" s="58">
        <v>496062.69</v>
      </c>
      <c r="E132" t="s">
        <v>101</v>
      </c>
      <c r="F132" t="s">
        <v>93</v>
      </c>
      <c r="G132" t="s">
        <v>93</v>
      </c>
    </row>
    <row r="133" spans="1:7" hidden="1" x14ac:dyDescent="0.25">
      <c r="A133" t="s">
        <v>111</v>
      </c>
      <c r="B133">
        <v>202516</v>
      </c>
      <c r="C133" s="26">
        <v>44820</v>
      </c>
      <c r="D133" s="58">
        <v>853504.76</v>
      </c>
      <c r="E133" t="s">
        <v>101</v>
      </c>
      <c r="F133" t="s">
        <v>93</v>
      </c>
      <c r="G133" t="s">
        <v>93</v>
      </c>
    </row>
    <row r="134" spans="1:7" hidden="1" x14ac:dyDescent="0.25">
      <c r="A134" t="s">
        <v>115</v>
      </c>
      <c r="B134">
        <v>202553</v>
      </c>
      <c r="C134" s="26">
        <v>44820</v>
      </c>
      <c r="D134" s="58">
        <v>545969.15</v>
      </c>
      <c r="E134" t="s">
        <v>101</v>
      </c>
      <c r="F134" t="s">
        <v>93</v>
      </c>
      <c r="G134" t="s">
        <v>93</v>
      </c>
    </row>
    <row r="135" spans="1:7" hidden="1" x14ac:dyDescent="0.25">
      <c r="A135" t="s">
        <v>116</v>
      </c>
      <c r="B135">
        <v>202717</v>
      </c>
      <c r="C135" s="26">
        <v>44820</v>
      </c>
      <c r="D135" s="58">
        <v>2918867.99</v>
      </c>
      <c r="E135" t="s">
        <v>101</v>
      </c>
      <c r="F135" t="s">
        <v>93</v>
      </c>
      <c r="G135" t="s">
        <v>93</v>
      </c>
    </row>
    <row r="136" spans="1:7" hidden="1" x14ac:dyDescent="0.25">
      <c r="A136" t="s">
        <v>117</v>
      </c>
      <c r="B136">
        <v>202784</v>
      </c>
      <c r="C136" s="26">
        <v>44820</v>
      </c>
      <c r="D136" s="58">
        <v>3934957.84</v>
      </c>
      <c r="E136" t="s">
        <v>101</v>
      </c>
      <c r="F136" t="s">
        <v>93</v>
      </c>
      <c r="G136" t="s">
        <v>93</v>
      </c>
    </row>
    <row r="137" spans="1:7" hidden="1" x14ac:dyDescent="0.25">
      <c r="A137" t="s">
        <v>100</v>
      </c>
      <c r="B137">
        <v>204413</v>
      </c>
      <c r="C137" s="26">
        <v>44823</v>
      </c>
      <c r="D137" s="58">
        <v>4277143.88</v>
      </c>
      <c r="E137" t="s">
        <v>101</v>
      </c>
      <c r="F137" t="s">
        <v>93</v>
      </c>
      <c r="G137" t="s">
        <v>93</v>
      </c>
    </row>
    <row r="138" spans="1:7" hidden="1" x14ac:dyDescent="0.25">
      <c r="A138" t="s">
        <v>105</v>
      </c>
      <c r="B138">
        <v>204308</v>
      </c>
      <c r="C138" s="26">
        <v>44823</v>
      </c>
      <c r="D138" s="58">
        <v>142219.72</v>
      </c>
      <c r="E138" t="s">
        <v>101</v>
      </c>
      <c r="F138" t="s">
        <v>93</v>
      </c>
      <c r="G138" t="s">
        <v>93</v>
      </c>
    </row>
    <row r="139" spans="1:7" hidden="1" x14ac:dyDescent="0.25">
      <c r="A139" t="s">
        <v>106</v>
      </c>
      <c r="B139">
        <v>204170</v>
      </c>
      <c r="C139" s="26">
        <v>44823</v>
      </c>
      <c r="D139" s="58">
        <v>1146999.1599999999</v>
      </c>
      <c r="E139" t="s">
        <v>101</v>
      </c>
      <c r="F139" t="s">
        <v>93</v>
      </c>
      <c r="G139" t="s">
        <v>93</v>
      </c>
    </row>
    <row r="140" spans="1:7" hidden="1" x14ac:dyDescent="0.25">
      <c r="A140" t="s">
        <v>109</v>
      </c>
      <c r="B140">
        <v>204299</v>
      </c>
      <c r="C140" s="26">
        <v>44823</v>
      </c>
      <c r="D140" s="58">
        <v>2654037.2799999998</v>
      </c>
      <c r="E140" t="s">
        <v>101</v>
      </c>
      <c r="F140" t="s">
        <v>93</v>
      </c>
      <c r="G140" t="s">
        <v>93</v>
      </c>
    </row>
    <row r="141" spans="1:7" hidden="1" x14ac:dyDescent="0.25">
      <c r="A141" t="s">
        <v>110</v>
      </c>
      <c r="B141">
        <v>203797</v>
      </c>
      <c r="C141" s="26">
        <v>44823</v>
      </c>
      <c r="D141" s="58">
        <v>2094749.59</v>
      </c>
      <c r="E141" t="s">
        <v>101</v>
      </c>
      <c r="F141" t="s">
        <v>93</v>
      </c>
      <c r="G141" t="s">
        <v>93</v>
      </c>
    </row>
    <row r="142" spans="1:7" hidden="1" x14ac:dyDescent="0.25">
      <c r="A142" t="s">
        <v>112</v>
      </c>
      <c r="B142">
        <v>204395</v>
      </c>
      <c r="C142" s="26">
        <v>44823</v>
      </c>
      <c r="D142" s="58">
        <v>1854157.74</v>
      </c>
      <c r="E142" t="s">
        <v>101</v>
      </c>
      <c r="F142" t="s">
        <v>93</v>
      </c>
      <c r="G142" t="s">
        <v>93</v>
      </c>
    </row>
    <row r="143" spans="1:7" hidden="1" x14ac:dyDescent="0.25">
      <c r="A143" t="s">
        <v>113</v>
      </c>
      <c r="B143">
        <v>204370</v>
      </c>
      <c r="C143" s="26">
        <v>44823</v>
      </c>
      <c r="D143" s="58">
        <v>316392.74</v>
      </c>
      <c r="E143" t="s">
        <v>101</v>
      </c>
      <c r="F143" t="s">
        <v>93</v>
      </c>
      <c r="G143" t="s">
        <v>93</v>
      </c>
    </row>
    <row r="144" spans="1:7" hidden="1" x14ac:dyDescent="0.25">
      <c r="A144" t="s">
        <v>114</v>
      </c>
      <c r="B144">
        <v>204115</v>
      </c>
      <c r="C144" s="26">
        <v>44823</v>
      </c>
      <c r="D144" s="58">
        <v>618751.06999999995</v>
      </c>
      <c r="E144" t="s">
        <v>101</v>
      </c>
      <c r="F144" t="s">
        <v>93</v>
      </c>
      <c r="G144" t="s">
        <v>93</v>
      </c>
    </row>
    <row r="145" spans="1:7" hidden="1" x14ac:dyDescent="0.25">
      <c r="A145" t="s">
        <v>118</v>
      </c>
      <c r="B145">
        <v>203868</v>
      </c>
      <c r="C145" s="26">
        <v>44823</v>
      </c>
      <c r="D145" s="58">
        <v>2577822.79</v>
      </c>
      <c r="E145" t="s">
        <v>101</v>
      </c>
      <c r="F145" t="s">
        <v>93</v>
      </c>
      <c r="G145" t="s">
        <v>93</v>
      </c>
    </row>
    <row r="146" spans="1:7" hidden="1" x14ac:dyDescent="0.25">
      <c r="A146" t="s">
        <v>120</v>
      </c>
      <c r="B146">
        <v>204275</v>
      </c>
      <c r="C146" s="26">
        <v>44823</v>
      </c>
      <c r="D146" s="58">
        <v>2507169.67</v>
      </c>
      <c r="E146" t="s">
        <v>101</v>
      </c>
      <c r="F146" t="s">
        <v>93</v>
      </c>
      <c r="G146" t="s">
        <v>93</v>
      </c>
    </row>
    <row r="147" spans="1:7" hidden="1" x14ac:dyDescent="0.25">
      <c r="A147" t="s">
        <v>121</v>
      </c>
      <c r="B147">
        <v>204262</v>
      </c>
      <c r="C147" s="26">
        <v>44823</v>
      </c>
      <c r="D147" s="58">
        <v>2207932.4700000002</v>
      </c>
      <c r="E147" t="s">
        <v>101</v>
      </c>
      <c r="F147" t="s">
        <v>93</v>
      </c>
      <c r="G147" t="s">
        <v>93</v>
      </c>
    </row>
    <row r="148" spans="1:7" hidden="1" x14ac:dyDescent="0.25">
      <c r="A148" t="s">
        <v>123</v>
      </c>
      <c r="B148">
        <v>204385</v>
      </c>
      <c r="C148" s="26">
        <v>44823</v>
      </c>
      <c r="D148" s="58">
        <v>1420138.44</v>
      </c>
      <c r="E148" t="s">
        <v>101</v>
      </c>
      <c r="F148" t="s">
        <v>93</v>
      </c>
      <c r="G148" t="s">
        <v>93</v>
      </c>
    </row>
    <row r="149" spans="1:7" hidden="1" x14ac:dyDescent="0.25">
      <c r="A149" t="s">
        <v>124</v>
      </c>
      <c r="B149">
        <v>203955</v>
      </c>
      <c r="C149" s="26">
        <v>44823</v>
      </c>
      <c r="D149" s="58">
        <v>1815866.17</v>
      </c>
      <c r="E149" t="s">
        <v>101</v>
      </c>
      <c r="F149" t="s">
        <v>93</v>
      </c>
      <c r="G149" t="s">
        <v>93</v>
      </c>
    </row>
    <row r="150" spans="1:7" hidden="1" x14ac:dyDescent="0.25">
      <c r="A150" t="s">
        <v>125</v>
      </c>
      <c r="B150">
        <v>204357</v>
      </c>
      <c r="C150" s="26">
        <v>44823</v>
      </c>
      <c r="D150" s="58">
        <v>1714476.52</v>
      </c>
      <c r="E150" t="s">
        <v>101</v>
      </c>
      <c r="F150" t="s">
        <v>93</v>
      </c>
      <c r="G150" t="s">
        <v>93</v>
      </c>
    </row>
    <row r="151" spans="1:7" hidden="1" x14ac:dyDescent="0.25">
      <c r="A151" t="s">
        <v>133</v>
      </c>
      <c r="B151">
        <v>204403</v>
      </c>
      <c r="C151" s="26">
        <v>44823</v>
      </c>
      <c r="D151" s="58">
        <v>1254812.58</v>
      </c>
      <c r="E151" t="s">
        <v>101</v>
      </c>
      <c r="F151" t="s">
        <v>93</v>
      </c>
      <c r="G151" t="s">
        <v>93</v>
      </c>
    </row>
    <row r="152" spans="1:7" hidden="1" x14ac:dyDescent="0.25">
      <c r="A152" t="s">
        <v>119</v>
      </c>
      <c r="B152">
        <v>205137</v>
      </c>
      <c r="C152" s="26">
        <v>44824</v>
      </c>
      <c r="D152" s="58">
        <v>1319290.5</v>
      </c>
      <c r="E152" t="s">
        <v>101</v>
      </c>
      <c r="F152" t="s">
        <v>93</v>
      </c>
      <c r="G152" t="s">
        <v>93</v>
      </c>
    </row>
    <row r="153" spans="1:7" hidden="1" x14ac:dyDescent="0.25">
      <c r="A153" t="s">
        <v>128</v>
      </c>
      <c r="B153">
        <v>215672</v>
      </c>
      <c r="C153" s="26">
        <v>44832</v>
      </c>
      <c r="D153" s="58">
        <v>22745036.25</v>
      </c>
      <c r="E153" t="s">
        <v>101</v>
      </c>
      <c r="F153" t="s">
        <v>93</v>
      </c>
      <c r="G153" t="s">
        <v>93</v>
      </c>
    </row>
    <row r="154" spans="1:7" hidden="1" x14ac:dyDescent="0.25">
      <c r="A154" t="s">
        <v>128</v>
      </c>
      <c r="B154">
        <v>215633</v>
      </c>
      <c r="C154" s="26">
        <v>44832</v>
      </c>
      <c r="D154" s="58">
        <v>10367662.59</v>
      </c>
      <c r="E154" t="s">
        <v>127</v>
      </c>
      <c r="F154" t="s">
        <v>93</v>
      </c>
      <c r="G154" t="s">
        <v>93</v>
      </c>
    </row>
    <row r="155" spans="1:7" hidden="1" x14ac:dyDescent="0.25">
      <c r="A155" t="s">
        <v>129</v>
      </c>
      <c r="B155">
        <v>215825</v>
      </c>
      <c r="C155" s="26">
        <v>44832</v>
      </c>
      <c r="D155" s="58">
        <v>3024623.5</v>
      </c>
      <c r="E155" t="s">
        <v>127</v>
      </c>
      <c r="F155" t="s">
        <v>93</v>
      </c>
      <c r="G155" t="s">
        <v>93</v>
      </c>
    </row>
    <row r="156" spans="1:7" hidden="1" x14ac:dyDescent="0.25">
      <c r="A156" t="s">
        <v>130</v>
      </c>
      <c r="B156">
        <v>215950</v>
      </c>
      <c r="C156" s="26">
        <v>44832</v>
      </c>
      <c r="D156" s="58">
        <v>1147969.92</v>
      </c>
      <c r="E156" t="s">
        <v>127</v>
      </c>
      <c r="F156" t="s">
        <v>93</v>
      </c>
      <c r="G156" t="s">
        <v>93</v>
      </c>
    </row>
    <row r="157" spans="1:7" hidden="1" x14ac:dyDescent="0.25">
      <c r="A157">
        <v>712022</v>
      </c>
      <c r="B157">
        <v>2541</v>
      </c>
      <c r="C157" s="26">
        <v>44834</v>
      </c>
      <c r="D157" s="58">
        <v>13233.72</v>
      </c>
      <c r="E157" t="s">
        <v>97</v>
      </c>
      <c r="F157" t="s">
        <v>93</v>
      </c>
      <c r="G157" t="s">
        <v>93</v>
      </c>
    </row>
    <row r="158" spans="1:7" hidden="1" x14ac:dyDescent="0.25">
      <c r="A158">
        <v>712022</v>
      </c>
      <c r="B158">
        <v>2540</v>
      </c>
      <c r="C158" s="26">
        <v>44834</v>
      </c>
      <c r="D158" s="58">
        <v>35219.61</v>
      </c>
      <c r="E158" t="s">
        <v>97</v>
      </c>
      <c r="F158" t="s">
        <v>93</v>
      </c>
      <c r="G158" t="s">
        <v>93</v>
      </c>
    </row>
    <row r="159" spans="1:7" hidden="1" x14ac:dyDescent="0.25">
      <c r="A159" t="s">
        <v>128</v>
      </c>
      <c r="B159">
        <v>219197</v>
      </c>
      <c r="C159" s="26">
        <v>44834</v>
      </c>
      <c r="D159" s="58">
        <v>1860409.75</v>
      </c>
      <c r="E159" t="s">
        <v>101</v>
      </c>
      <c r="F159" t="s">
        <v>93</v>
      </c>
      <c r="G159" t="s">
        <v>93</v>
      </c>
    </row>
    <row r="160" spans="1:7" hidden="1" x14ac:dyDescent="0.25">
      <c r="A160" t="s">
        <v>129</v>
      </c>
      <c r="B160">
        <v>219226</v>
      </c>
      <c r="C160" s="26">
        <v>44834</v>
      </c>
      <c r="D160" s="58">
        <v>7178302</v>
      </c>
      <c r="E160" t="s">
        <v>101</v>
      </c>
      <c r="F160" t="s">
        <v>93</v>
      </c>
      <c r="G160" t="s">
        <v>93</v>
      </c>
    </row>
    <row r="161" spans="1:7" hidden="1" x14ac:dyDescent="0.25">
      <c r="A161" t="s">
        <v>130</v>
      </c>
      <c r="B161">
        <v>219253</v>
      </c>
      <c r="C161" s="26">
        <v>44834</v>
      </c>
      <c r="D161" s="58">
        <v>2724464</v>
      </c>
      <c r="E161" t="s">
        <v>101</v>
      </c>
      <c r="F161" t="s">
        <v>93</v>
      </c>
      <c r="G161" t="s">
        <v>93</v>
      </c>
    </row>
    <row r="162" spans="1:7" hidden="1" x14ac:dyDescent="0.25">
      <c r="A162" t="s">
        <v>126</v>
      </c>
      <c r="B162">
        <v>223891</v>
      </c>
      <c r="C162" s="26">
        <v>44840</v>
      </c>
      <c r="D162" s="58">
        <v>6843670</v>
      </c>
      <c r="E162" t="s">
        <v>101</v>
      </c>
      <c r="F162" t="s">
        <v>93</v>
      </c>
      <c r="G162" t="s">
        <v>93</v>
      </c>
    </row>
    <row r="163" spans="1:7" hidden="1" x14ac:dyDescent="0.25">
      <c r="A163" t="s">
        <v>126</v>
      </c>
      <c r="B163">
        <v>223888</v>
      </c>
      <c r="C163" s="26">
        <v>44840</v>
      </c>
      <c r="D163" s="58">
        <v>2414195.36</v>
      </c>
      <c r="E163" t="s">
        <v>127</v>
      </c>
      <c r="F163" t="s">
        <v>93</v>
      </c>
      <c r="G163" t="s">
        <v>93</v>
      </c>
    </row>
    <row r="164" spans="1:7" hidden="1" x14ac:dyDescent="0.25">
      <c r="A164" t="s">
        <v>131</v>
      </c>
      <c r="B164">
        <v>223815</v>
      </c>
      <c r="C164" s="26">
        <v>44840</v>
      </c>
      <c r="D164" s="58">
        <v>309241.59999999998</v>
      </c>
      <c r="E164" t="s">
        <v>127</v>
      </c>
      <c r="F164" t="s">
        <v>93</v>
      </c>
      <c r="G164" t="s">
        <v>93</v>
      </c>
    </row>
    <row r="165" spans="1:7" hidden="1" x14ac:dyDescent="0.25">
      <c r="A165" t="s">
        <v>131</v>
      </c>
      <c r="B165">
        <v>223814</v>
      </c>
      <c r="C165" s="26">
        <v>44840</v>
      </c>
      <c r="D165" s="58">
        <v>2254445.52</v>
      </c>
      <c r="E165" t="s">
        <v>127</v>
      </c>
      <c r="F165" t="s">
        <v>93</v>
      </c>
      <c r="G165" t="s">
        <v>93</v>
      </c>
    </row>
    <row r="166" spans="1:7" hidden="1" x14ac:dyDescent="0.25">
      <c r="A166" t="s">
        <v>131</v>
      </c>
      <c r="B166">
        <v>223812</v>
      </c>
      <c r="C166" s="26">
        <v>44840</v>
      </c>
      <c r="D166" s="58">
        <v>5877610.4299999997</v>
      </c>
      <c r="E166" t="s">
        <v>127</v>
      </c>
      <c r="F166" t="s">
        <v>93</v>
      </c>
      <c r="G166" t="s">
        <v>93</v>
      </c>
    </row>
    <row r="167" spans="1:7" hidden="1" x14ac:dyDescent="0.25">
      <c r="A167" t="s">
        <v>132</v>
      </c>
      <c r="B167">
        <v>223766</v>
      </c>
      <c r="C167" s="26">
        <v>44840</v>
      </c>
      <c r="D167" s="58">
        <v>4241656.42</v>
      </c>
      <c r="E167" t="s">
        <v>127</v>
      </c>
      <c r="F167" t="s">
        <v>93</v>
      </c>
      <c r="G167" t="s">
        <v>93</v>
      </c>
    </row>
    <row r="168" spans="1:7" hidden="1" x14ac:dyDescent="0.25">
      <c r="A168" t="s">
        <v>128</v>
      </c>
      <c r="B168">
        <v>230803</v>
      </c>
      <c r="C168" s="26">
        <v>44853</v>
      </c>
      <c r="D168" s="58">
        <v>24500000</v>
      </c>
      <c r="E168" t="s">
        <v>101</v>
      </c>
      <c r="F168" t="s">
        <v>93</v>
      </c>
      <c r="G168" t="s">
        <v>93</v>
      </c>
    </row>
    <row r="169" spans="1:7" hidden="1" x14ac:dyDescent="0.25">
      <c r="A169" t="s">
        <v>128</v>
      </c>
      <c r="B169">
        <v>230799</v>
      </c>
      <c r="C169" s="26">
        <v>44853</v>
      </c>
      <c r="D169" s="58">
        <v>23765000</v>
      </c>
      <c r="E169" t="s">
        <v>127</v>
      </c>
      <c r="F169" t="s">
        <v>93</v>
      </c>
      <c r="G169" t="s">
        <v>93</v>
      </c>
    </row>
    <row r="170" spans="1:7" hidden="1" x14ac:dyDescent="0.25">
      <c r="A170" t="s">
        <v>91</v>
      </c>
      <c r="B170">
        <v>1526</v>
      </c>
      <c r="C170" s="26">
        <v>44858</v>
      </c>
      <c r="D170" s="58">
        <v>16995.810000000001</v>
      </c>
      <c r="E170" t="s">
        <v>92</v>
      </c>
      <c r="F170" t="s">
        <v>93</v>
      </c>
      <c r="G170" t="s">
        <v>93</v>
      </c>
    </row>
    <row r="171" spans="1:7" hidden="1" x14ac:dyDescent="0.25">
      <c r="A171">
        <v>712022</v>
      </c>
      <c r="B171">
        <v>2891</v>
      </c>
      <c r="C171" s="26">
        <v>44865</v>
      </c>
      <c r="D171" s="58">
        <v>15118.07</v>
      </c>
      <c r="E171" t="s">
        <v>97</v>
      </c>
      <c r="F171" t="s">
        <v>93</v>
      </c>
      <c r="G171" t="s">
        <v>93</v>
      </c>
    </row>
    <row r="172" spans="1:7" hidden="1" x14ac:dyDescent="0.25">
      <c r="A172">
        <v>712022</v>
      </c>
      <c r="B172">
        <v>2890</v>
      </c>
      <c r="C172" s="26">
        <v>44865</v>
      </c>
      <c r="D172" s="58">
        <v>40234.550000000003</v>
      </c>
      <c r="E172" t="s">
        <v>97</v>
      </c>
      <c r="F172" t="s">
        <v>93</v>
      </c>
      <c r="G172" t="s">
        <v>93</v>
      </c>
    </row>
    <row r="173" spans="1:7" hidden="1" x14ac:dyDescent="0.25">
      <c r="A173" t="s">
        <v>126</v>
      </c>
      <c r="B173">
        <v>246820</v>
      </c>
      <c r="C173" s="26">
        <v>44866</v>
      </c>
      <c r="D173" s="58">
        <v>6121736</v>
      </c>
      <c r="E173" t="s">
        <v>101</v>
      </c>
      <c r="F173" t="s">
        <v>93</v>
      </c>
      <c r="G173" t="s">
        <v>93</v>
      </c>
    </row>
    <row r="174" spans="1:7" hidden="1" x14ac:dyDescent="0.25">
      <c r="A174" t="s">
        <v>126</v>
      </c>
      <c r="B174">
        <v>246819</v>
      </c>
      <c r="C174" s="26">
        <v>44866</v>
      </c>
      <c r="D174" s="58">
        <v>1611488.46</v>
      </c>
      <c r="E174" t="s">
        <v>127</v>
      </c>
      <c r="F174" t="s">
        <v>93</v>
      </c>
      <c r="G174" t="s">
        <v>93</v>
      </c>
    </row>
    <row r="175" spans="1:7" hidden="1" x14ac:dyDescent="0.25">
      <c r="A175" t="s">
        <v>128</v>
      </c>
      <c r="B175">
        <v>246824</v>
      </c>
      <c r="C175" s="26">
        <v>44866</v>
      </c>
      <c r="D175" s="58">
        <v>22009836</v>
      </c>
      <c r="E175" t="s">
        <v>101</v>
      </c>
      <c r="F175" t="s">
        <v>93</v>
      </c>
      <c r="G175" t="s">
        <v>93</v>
      </c>
    </row>
    <row r="176" spans="1:7" hidden="1" x14ac:dyDescent="0.25">
      <c r="A176" t="s">
        <v>128</v>
      </c>
      <c r="B176">
        <v>246823</v>
      </c>
      <c r="C176" s="26">
        <v>44866</v>
      </c>
      <c r="D176" s="58">
        <v>7688367.0999999996</v>
      </c>
      <c r="E176" t="s">
        <v>127</v>
      </c>
      <c r="F176" t="s">
        <v>93</v>
      </c>
      <c r="G176" t="s">
        <v>93</v>
      </c>
    </row>
    <row r="177" spans="1:7" hidden="1" x14ac:dyDescent="0.25">
      <c r="A177" t="s">
        <v>129</v>
      </c>
      <c r="B177">
        <v>246814</v>
      </c>
      <c r="C177" s="26">
        <v>44866</v>
      </c>
      <c r="D177" s="58">
        <v>6269554</v>
      </c>
      <c r="E177" t="s">
        <v>101</v>
      </c>
      <c r="F177" t="s">
        <v>93</v>
      </c>
      <c r="G177" t="s">
        <v>93</v>
      </c>
    </row>
    <row r="178" spans="1:7" hidden="1" x14ac:dyDescent="0.25">
      <c r="A178" t="s">
        <v>129</v>
      </c>
      <c r="B178">
        <v>246813</v>
      </c>
      <c r="C178" s="26">
        <v>44866</v>
      </c>
      <c r="D178" s="58">
        <v>2394489.25</v>
      </c>
      <c r="E178" t="s">
        <v>127</v>
      </c>
      <c r="F178" t="s">
        <v>93</v>
      </c>
      <c r="G178" t="s">
        <v>93</v>
      </c>
    </row>
    <row r="179" spans="1:7" hidden="1" x14ac:dyDescent="0.25">
      <c r="A179" t="s">
        <v>130</v>
      </c>
      <c r="B179">
        <v>246818</v>
      </c>
      <c r="C179" s="26">
        <v>44866</v>
      </c>
      <c r="D179" s="58">
        <v>2437062</v>
      </c>
      <c r="E179" t="s">
        <v>101</v>
      </c>
      <c r="F179" t="s">
        <v>93</v>
      </c>
      <c r="G179" t="s">
        <v>93</v>
      </c>
    </row>
    <row r="180" spans="1:7" hidden="1" x14ac:dyDescent="0.25">
      <c r="A180" t="s">
        <v>130</v>
      </c>
      <c r="B180">
        <v>246816</v>
      </c>
      <c r="C180" s="26">
        <v>44866</v>
      </c>
      <c r="D180" s="58">
        <v>851302.39</v>
      </c>
      <c r="E180" t="s">
        <v>127</v>
      </c>
      <c r="F180" t="s">
        <v>93</v>
      </c>
      <c r="G180" t="s">
        <v>93</v>
      </c>
    </row>
    <row r="181" spans="1:7" hidden="1" x14ac:dyDescent="0.25">
      <c r="A181" t="s">
        <v>131</v>
      </c>
      <c r="B181">
        <v>254042</v>
      </c>
      <c r="C181" s="26">
        <v>44875</v>
      </c>
      <c r="D181" s="58">
        <v>1948758.08</v>
      </c>
      <c r="E181" t="s">
        <v>127</v>
      </c>
      <c r="F181" t="s">
        <v>93</v>
      </c>
      <c r="G181" t="s">
        <v>93</v>
      </c>
    </row>
    <row r="182" spans="1:7" hidden="1" x14ac:dyDescent="0.25">
      <c r="A182" t="s">
        <v>131</v>
      </c>
      <c r="B182">
        <v>254038</v>
      </c>
      <c r="C182" s="26">
        <v>44875</v>
      </c>
      <c r="D182" s="58">
        <v>2254445.52</v>
      </c>
      <c r="E182" t="s">
        <v>127</v>
      </c>
      <c r="F182" t="s">
        <v>93</v>
      </c>
      <c r="G182" t="s">
        <v>93</v>
      </c>
    </row>
    <row r="183" spans="1:7" hidden="1" x14ac:dyDescent="0.25">
      <c r="A183" t="s">
        <v>131</v>
      </c>
      <c r="B183">
        <v>254036</v>
      </c>
      <c r="C183" s="26">
        <v>44875</v>
      </c>
      <c r="D183" s="58">
        <v>5732059.5</v>
      </c>
      <c r="E183" t="s">
        <v>127</v>
      </c>
      <c r="F183" t="s">
        <v>93</v>
      </c>
      <c r="G183" t="s">
        <v>93</v>
      </c>
    </row>
    <row r="184" spans="1:7" hidden="1" x14ac:dyDescent="0.25">
      <c r="A184" t="s">
        <v>128</v>
      </c>
      <c r="B184">
        <v>253973</v>
      </c>
      <c r="C184" s="26">
        <v>44876</v>
      </c>
      <c r="D184" s="58">
        <v>24500000</v>
      </c>
      <c r="E184" t="s">
        <v>101</v>
      </c>
      <c r="F184" t="s">
        <v>93</v>
      </c>
      <c r="G184" t="s">
        <v>93</v>
      </c>
    </row>
    <row r="185" spans="1:7" hidden="1" x14ac:dyDescent="0.25">
      <c r="A185" t="s">
        <v>128</v>
      </c>
      <c r="B185">
        <v>253967</v>
      </c>
      <c r="C185" s="26">
        <v>44876</v>
      </c>
      <c r="D185" s="58">
        <v>23765000</v>
      </c>
      <c r="E185" t="s">
        <v>127</v>
      </c>
      <c r="F185" t="s">
        <v>93</v>
      </c>
      <c r="G185" t="s">
        <v>93</v>
      </c>
    </row>
    <row r="186" spans="1:7" hidden="1" x14ac:dyDescent="0.25">
      <c r="A186" t="s">
        <v>128</v>
      </c>
      <c r="B186">
        <v>272386</v>
      </c>
      <c r="C186" s="26">
        <v>44894</v>
      </c>
      <c r="D186" s="58">
        <v>9672656.4399999995</v>
      </c>
      <c r="E186" t="s">
        <v>101</v>
      </c>
      <c r="F186" t="s">
        <v>93</v>
      </c>
      <c r="G186" t="s">
        <v>93</v>
      </c>
    </row>
    <row r="187" spans="1:7" hidden="1" x14ac:dyDescent="0.25">
      <c r="A187" t="s">
        <v>128</v>
      </c>
      <c r="B187">
        <v>272381</v>
      </c>
      <c r="C187" s="26">
        <v>44894</v>
      </c>
      <c r="D187" s="58">
        <v>12337179.560000001</v>
      </c>
      <c r="E187" t="s">
        <v>101</v>
      </c>
      <c r="F187" t="s">
        <v>93</v>
      </c>
      <c r="G187" t="s">
        <v>93</v>
      </c>
    </row>
    <row r="188" spans="1:7" hidden="1" x14ac:dyDescent="0.25">
      <c r="A188" t="s">
        <v>128</v>
      </c>
      <c r="B188">
        <v>272377</v>
      </c>
      <c r="C188" s="26">
        <v>44894</v>
      </c>
      <c r="D188" s="58">
        <v>7688367.0999999996</v>
      </c>
      <c r="E188" t="s">
        <v>127</v>
      </c>
      <c r="F188" t="s">
        <v>93</v>
      </c>
      <c r="G188" t="s">
        <v>93</v>
      </c>
    </row>
    <row r="189" spans="1:7" hidden="1" x14ac:dyDescent="0.25">
      <c r="A189" t="s">
        <v>129</v>
      </c>
      <c r="B189">
        <v>272221</v>
      </c>
      <c r="C189" s="26">
        <v>44894</v>
      </c>
      <c r="D189" s="58">
        <v>6276402</v>
      </c>
      <c r="E189" t="s">
        <v>101</v>
      </c>
      <c r="F189" t="s">
        <v>93</v>
      </c>
      <c r="G189" t="s">
        <v>93</v>
      </c>
    </row>
    <row r="190" spans="1:7" hidden="1" x14ac:dyDescent="0.25">
      <c r="A190" t="s">
        <v>129</v>
      </c>
      <c r="B190">
        <v>272209</v>
      </c>
      <c r="C190" s="26">
        <v>44894</v>
      </c>
      <c r="D190" s="58">
        <v>2387642.2400000002</v>
      </c>
      <c r="E190" t="s">
        <v>127</v>
      </c>
      <c r="F190" t="s">
        <v>93</v>
      </c>
      <c r="G190" t="s">
        <v>93</v>
      </c>
    </row>
    <row r="191" spans="1:7" hidden="1" x14ac:dyDescent="0.25">
      <c r="A191" t="s">
        <v>130</v>
      </c>
      <c r="B191">
        <v>272303</v>
      </c>
      <c r="C191" s="26">
        <v>44894</v>
      </c>
      <c r="D191" s="58">
        <v>2437061</v>
      </c>
      <c r="E191" t="s">
        <v>101</v>
      </c>
      <c r="F191" t="s">
        <v>93</v>
      </c>
      <c r="G191" t="s">
        <v>93</v>
      </c>
    </row>
    <row r="192" spans="1:7" hidden="1" x14ac:dyDescent="0.25">
      <c r="A192" t="s">
        <v>130</v>
      </c>
      <c r="B192">
        <v>272298</v>
      </c>
      <c r="C192" s="26">
        <v>44894</v>
      </c>
      <c r="D192" s="58">
        <v>851302.40000000002</v>
      </c>
      <c r="E192" t="s">
        <v>127</v>
      </c>
      <c r="F192" t="s">
        <v>93</v>
      </c>
      <c r="G192" t="s">
        <v>93</v>
      </c>
    </row>
    <row r="193" spans="1:7" hidden="1" x14ac:dyDescent="0.25">
      <c r="A193">
        <v>712022</v>
      </c>
      <c r="B193">
        <v>3172</v>
      </c>
      <c r="C193" s="26">
        <v>44895</v>
      </c>
      <c r="D193" s="58">
        <v>17993.79</v>
      </c>
      <c r="E193" t="s">
        <v>97</v>
      </c>
      <c r="F193" t="s">
        <v>93</v>
      </c>
      <c r="G193" t="s">
        <v>93</v>
      </c>
    </row>
    <row r="194" spans="1:7" hidden="1" x14ac:dyDescent="0.25">
      <c r="A194">
        <v>712022</v>
      </c>
      <c r="B194">
        <v>3171</v>
      </c>
      <c r="C194" s="26">
        <v>44895</v>
      </c>
      <c r="D194" s="58">
        <v>49426.5</v>
      </c>
      <c r="E194" t="s">
        <v>97</v>
      </c>
      <c r="F194" t="s">
        <v>93</v>
      </c>
      <c r="G194" t="s">
        <v>93</v>
      </c>
    </row>
    <row r="195" spans="1:7" hidden="1" x14ac:dyDescent="0.25">
      <c r="A195" t="s">
        <v>126</v>
      </c>
      <c r="B195">
        <v>275010</v>
      </c>
      <c r="C195" s="26">
        <v>44897</v>
      </c>
      <c r="D195" s="58">
        <v>6121736</v>
      </c>
      <c r="E195" t="s">
        <v>101</v>
      </c>
      <c r="F195" t="s">
        <v>93</v>
      </c>
      <c r="G195" t="s">
        <v>93</v>
      </c>
    </row>
    <row r="196" spans="1:7" hidden="1" x14ac:dyDescent="0.25">
      <c r="A196" t="s">
        <v>126</v>
      </c>
      <c r="B196">
        <v>275001</v>
      </c>
      <c r="C196" s="26">
        <v>44897</v>
      </c>
      <c r="D196" s="58">
        <v>1608068.66</v>
      </c>
      <c r="E196" t="s">
        <v>127</v>
      </c>
      <c r="F196" t="s">
        <v>93</v>
      </c>
      <c r="G196" t="s">
        <v>93</v>
      </c>
    </row>
    <row r="197" spans="1:7" hidden="1" x14ac:dyDescent="0.25">
      <c r="A197" t="s">
        <v>91</v>
      </c>
      <c r="B197">
        <v>1743</v>
      </c>
      <c r="C197" s="26">
        <v>44902</v>
      </c>
      <c r="D197" s="58">
        <v>21158.71</v>
      </c>
      <c r="E197" t="s">
        <v>92</v>
      </c>
      <c r="F197" t="s">
        <v>93</v>
      </c>
      <c r="G197" t="s">
        <v>93</v>
      </c>
    </row>
    <row r="198" spans="1:7" hidden="1" x14ac:dyDescent="0.25">
      <c r="A198" t="s">
        <v>131</v>
      </c>
      <c r="B198">
        <v>281146</v>
      </c>
      <c r="C198" s="26">
        <v>44904</v>
      </c>
      <c r="D198" s="58">
        <v>2254445.52</v>
      </c>
      <c r="E198" t="s">
        <v>127</v>
      </c>
      <c r="F198" t="s">
        <v>93</v>
      </c>
      <c r="G198" t="s">
        <v>93</v>
      </c>
    </row>
    <row r="199" spans="1:7" hidden="1" x14ac:dyDescent="0.25">
      <c r="A199" t="s">
        <v>131</v>
      </c>
      <c r="B199">
        <v>281144</v>
      </c>
      <c r="C199" s="26">
        <v>44904</v>
      </c>
      <c r="D199" s="58">
        <v>1901404.23</v>
      </c>
      <c r="E199" t="s">
        <v>127</v>
      </c>
      <c r="F199" t="s">
        <v>93</v>
      </c>
      <c r="G199" t="s">
        <v>93</v>
      </c>
    </row>
    <row r="200" spans="1:7" hidden="1" x14ac:dyDescent="0.25">
      <c r="A200" t="s">
        <v>131</v>
      </c>
      <c r="B200">
        <v>281142</v>
      </c>
      <c r="C200" s="26">
        <v>44904</v>
      </c>
      <c r="D200" s="58">
        <v>5191533.46</v>
      </c>
      <c r="E200" t="s">
        <v>127</v>
      </c>
      <c r="F200" t="s">
        <v>93</v>
      </c>
      <c r="G200" t="s">
        <v>93</v>
      </c>
    </row>
    <row r="201" spans="1:7" hidden="1" x14ac:dyDescent="0.25">
      <c r="A201" t="s">
        <v>128</v>
      </c>
      <c r="B201">
        <v>282388</v>
      </c>
      <c r="C201" s="26">
        <v>44907</v>
      </c>
      <c r="D201" s="58">
        <v>61070000</v>
      </c>
      <c r="E201" t="s">
        <v>101</v>
      </c>
      <c r="F201" t="s">
        <v>93</v>
      </c>
      <c r="G201" t="s">
        <v>93</v>
      </c>
    </row>
    <row r="202" spans="1:7" hidden="1" x14ac:dyDescent="0.25">
      <c r="A202" t="s">
        <v>91</v>
      </c>
      <c r="B202">
        <v>1919</v>
      </c>
      <c r="C202" s="26">
        <v>44911</v>
      </c>
      <c r="D202" s="58">
        <v>29524.6</v>
      </c>
      <c r="E202" t="s">
        <v>92</v>
      </c>
      <c r="F202" t="s">
        <v>93</v>
      </c>
      <c r="G202" t="s">
        <v>93</v>
      </c>
    </row>
    <row r="203" spans="1:7" hidden="1" x14ac:dyDescent="0.25">
      <c r="A203" t="s">
        <v>128</v>
      </c>
      <c r="B203">
        <v>302808</v>
      </c>
      <c r="C203" s="26">
        <v>44921</v>
      </c>
      <c r="D203" s="58">
        <v>24023309.98</v>
      </c>
      <c r="E203" t="s">
        <v>127</v>
      </c>
      <c r="F203" t="s">
        <v>93</v>
      </c>
      <c r="G203" t="s">
        <v>93</v>
      </c>
    </row>
    <row r="204" spans="1:7" hidden="1" x14ac:dyDescent="0.25">
      <c r="A204" t="s">
        <v>126</v>
      </c>
      <c r="B204">
        <v>302804</v>
      </c>
      <c r="C204" s="26">
        <v>44922</v>
      </c>
      <c r="D204" s="58">
        <v>5628553.4199999999</v>
      </c>
      <c r="E204" t="s">
        <v>101</v>
      </c>
      <c r="F204" t="s">
        <v>93</v>
      </c>
      <c r="G204" t="s">
        <v>93</v>
      </c>
    </row>
    <row r="205" spans="1:7" hidden="1" x14ac:dyDescent="0.25">
      <c r="A205" t="s">
        <v>129</v>
      </c>
      <c r="B205">
        <v>302803</v>
      </c>
      <c r="C205" s="26">
        <v>44922</v>
      </c>
      <c r="D205" s="58">
        <v>4432146.3899999997</v>
      </c>
      <c r="E205" t="s">
        <v>101</v>
      </c>
      <c r="F205" t="s">
        <v>93</v>
      </c>
      <c r="G205" t="s">
        <v>93</v>
      </c>
    </row>
    <row r="206" spans="1:7" hidden="1" x14ac:dyDescent="0.25">
      <c r="A206" t="s">
        <v>130</v>
      </c>
      <c r="B206">
        <v>302806</v>
      </c>
      <c r="C206" s="26">
        <v>44922</v>
      </c>
      <c r="D206" s="58">
        <v>327599.98</v>
      </c>
      <c r="E206" t="s">
        <v>101</v>
      </c>
      <c r="F206" t="s">
        <v>93</v>
      </c>
      <c r="G206" t="s">
        <v>93</v>
      </c>
    </row>
    <row r="207" spans="1:7" hidden="1" x14ac:dyDescent="0.25">
      <c r="A207" t="s">
        <v>130</v>
      </c>
      <c r="B207">
        <v>302805</v>
      </c>
      <c r="C207" s="26">
        <v>44922</v>
      </c>
      <c r="D207" s="58">
        <v>2461608.58</v>
      </c>
      <c r="E207" t="s">
        <v>101</v>
      </c>
      <c r="F207" t="s">
        <v>93</v>
      </c>
      <c r="G207" t="s">
        <v>93</v>
      </c>
    </row>
    <row r="208" spans="1:7" hidden="1" x14ac:dyDescent="0.25">
      <c r="A208" t="s">
        <v>131</v>
      </c>
      <c r="B208">
        <v>302812</v>
      </c>
      <c r="C208" s="26">
        <v>44922</v>
      </c>
      <c r="D208" s="58">
        <v>9757006.75</v>
      </c>
      <c r="E208" t="s">
        <v>127</v>
      </c>
      <c r="F208" t="s">
        <v>93</v>
      </c>
      <c r="G208" t="s">
        <v>93</v>
      </c>
    </row>
    <row r="209" spans="1:7" hidden="1" x14ac:dyDescent="0.25">
      <c r="A209" t="s">
        <v>131</v>
      </c>
      <c r="B209">
        <v>302810</v>
      </c>
      <c r="C209" s="26">
        <v>44922</v>
      </c>
      <c r="D209" s="58">
        <v>475503.68</v>
      </c>
      <c r="E209" t="s">
        <v>127</v>
      </c>
      <c r="F209" t="s">
        <v>93</v>
      </c>
      <c r="G209" t="s">
        <v>93</v>
      </c>
    </row>
    <row r="210" spans="1:7" hidden="1" x14ac:dyDescent="0.25">
      <c r="A210">
        <v>712022</v>
      </c>
      <c r="B210">
        <v>3600</v>
      </c>
      <c r="C210" s="26">
        <v>44925</v>
      </c>
      <c r="D210" s="58">
        <v>18260.03</v>
      </c>
      <c r="E210" t="s">
        <v>97</v>
      </c>
      <c r="F210" t="s">
        <v>93</v>
      </c>
      <c r="G210" t="s">
        <v>93</v>
      </c>
    </row>
    <row r="211" spans="1:7" hidden="1" x14ac:dyDescent="0.25">
      <c r="A211">
        <v>712022</v>
      </c>
      <c r="B211">
        <v>3594</v>
      </c>
      <c r="C211" s="26">
        <v>44925</v>
      </c>
      <c r="D211" s="58">
        <v>855.11</v>
      </c>
      <c r="E211" t="s">
        <v>97</v>
      </c>
      <c r="F211" t="s">
        <v>93</v>
      </c>
      <c r="G211" t="s">
        <v>93</v>
      </c>
    </row>
    <row r="212" spans="1:7" hidden="1" x14ac:dyDescent="0.25">
      <c r="A212">
        <v>712022</v>
      </c>
      <c r="B212">
        <v>3499</v>
      </c>
      <c r="C212" s="26">
        <v>44925</v>
      </c>
      <c r="D212" s="58">
        <v>23491.73</v>
      </c>
      <c r="E212" t="s">
        <v>97</v>
      </c>
      <c r="F212" t="s">
        <v>93</v>
      </c>
      <c r="G212" t="s">
        <v>93</v>
      </c>
    </row>
    <row r="213" spans="1:7" hidden="1" x14ac:dyDescent="0.25">
      <c r="A213">
        <v>712022</v>
      </c>
      <c r="B213">
        <v>3498</v>
      </c>
      <c r="C213" s="26">
        <v>44925</v>
      </c>
      <c r="D213" s="58">
        <v>46884.03</v>
      </c>
      <c r="E213" t="s">
        <v>97</v>
      </c>
      <c r="F213" t="s">
        <v>93</v>
      </c>
      <c r="G213" t="s">
        <v>93</v>
      </c>
    </row>
    <row r="214" spans="1:7" hidden="1" x14ac:dyDescent="0.25">
      <c r="A214" t="s">
        <v>91</v>
      </c>
      <c r="B214">
        <v>33</v>
      </c>
      <c r="C214" s="26">
        <v>44939</v>
      </c>
      <c r="D214" s="58">
        <v>18909.54</v>
      </c>
      <c r="E214" t="s">
        <v>92</v>
      </c>
      <c r="F214" t="s">
        <v>93</v>
      </c>
      <c r="G214" t="s">
        <v>93</v>
      </c>
    </row>
    <row r="215" spans="1:7" hidden="1" x14ac:dyDescent="0.25">
      <c r="A215" t="s">
        <v>136</v>
      </c>
      <c r="B215">
        <v>9810</v>
      </c>
      <c r="C215" s="26">
        <v>44950</v>
      </c>
      <c r="D215" s="58">
        <v>26389863.899999999</v>
      </c>
      <c r="E215" t="s">
        <v>127</v>
      </c>
      <c r="F215" t="s">
        <v>93</v>
      </c>
      <c r="G215" t="s">
        <v>93</v>
      </c>
    </row>
    <row r="216" spans="1:7" hidden="1" x14ac:dyDescent="0.25">
      <c r="A216" t="s">
        <v>137</v>
      </c>
      <c r="B216">
        <v>9964</v>
      </c>
      <c r="C216" s="26">
        <v>44950</v>
      </c>
      <c r="D216" s="58">
        <v>1390074</v>
      </c>
      <c r="E216" t="s">
        <v>127</v>
      </c>
      <c r="F216" t="s">
        <v>93</v>
      </c>
      <c r="G216" t="s">
        <v>93</v>
      </c>
    </row>
    <row r="217" spans="1:7" hidden="1" x14ac:dyDescent="0.25">
      <c r="A217" t="s">
        <v>137</v>
      </c>
      <c r="B217">
        <v>9909</v>
      </c>
      <c r="C217" s="26">
        <v>44950</v>
      </c>
      <c r="D217" s="58">
        <v>7689984</v>
      </c>
      <c r="E217" t="s">
        <v>101</v>
      </c>
      <c r="F217" t="s">
        <v>93</v>
      </c>
      <c r="G217" t="s">
        <v>93</v>
      </c>
    </row>
    <row r="218" spans="1:7" hidden="1" x14ac:dyDescent="0.25">
      <c r="A218" t="s">
        <v>138</v>
      </c>
      <c r="B218">
        <v>9865</v>
      </c>
      <c r="C218" s="26">
        <v>44950</v>
      </c>
      <c r="D218" s="58">
        <v>4320441.4800000004</v>
      </c>
      <c r="E218" t="s">
        <v>127</v>
      </c>
      <c r="F218" t="s">
        <v>93</v>
      </c>
      <c r="G218" t="s">
        <v>93</v>
      </c>
    </row>
    <row r="219" spans="1:7" hidden="1" x14ac:dyDescent="0.25">
      <c r="A219">
        <v>712022</v>
      </c>
      <c r="B219">
        <v>3707</v>
      </c>
      <c r="C219" s="26">
        <v>44957</v>
      </c>
      <c r="D219" s="58">
        <v>30763.65</v>
      </c>
      <c r="E219" t="s">
        <v>97</v>
      </c>
      <c r="F219" t="s">
        <v>93</v>
      </c>
      <c r="G219" t="s">
        <v>93</v>
      </c>
    </row>
    <row r="220" spans="1:7" hidden="1" x14ac:dyDescent="0.25">
      <c r="A220">
        <v>712022</v>
      </c>
      <c r="B220">
        <v>3706</v>
      </c>
      <c r="C220" s="26">
        <v>44957</v>
      </c>
      <c r="D220" s="58">
        <v>81377.66</v>
      </c>
      <c r="E220" t="s">
        <v>97</v>
      </c>
      <c r="F220" t="s">
        <v>93</v>
      </c>
      <c r="G220" t="s">
        <v>93</v>
      </c>
    </row>
    <row r="221" spans="1:7" hidden="1" x14ac:dyDescent="0.25">
      <c r="A221" t="s">
        <v>139</v>
      </c>
      <c r="B221">
        <v>15682</v>
      </c>
      <c r="C221" s="26">
        <v>44957</v>
      </c>
      <c r="D221" s="58">
        <v>6390094.9199999999</v>
      </c>
      <c r="E221" t="s">
        <v>127</v>
      </c>
      <c r="F221" t="s">
        <v>93</v>
      </c>
      <c r="G221" t="s">
        <v>93</v>
      </c>
    </row>
    <row r="222" spans="1:7" hidden="1" x14ac:dyDescent="0.25">
      <c r="A222" t="s">
        <v>134</v>
      </c>
      <c r="B222">
        <v>18258</v>
      </c>
      <c r="C222" s="26">
        <v>44963</v>
      </c>
      <c r="D222" s="58">
        <v>125376</v>
      </c>
      <c r="E222" t="s">
        <v>127</v>
      </c>
      <c r="F222" t="s">
        <v>93</v>
      </c>
      <c r="G222" t="s">
        <v>93</v>
      </c>
    </row>
    <row r="223" spans="1:7" hidden="1" x14ac:dyDescent="0.25">
      <c r="A223" t="s">
        <v>135</v>
      </c>
      <c r="B223">
        <v>18601</v>
      </c>
      <c r="C223" s="26">
        <v>44963</v>
      </c>
      <c r="D223" s="58">
        <v>9380952.3599999994</v>
      </c>
      <c r="E223" t="s">
        <v>101</v>
      </c>
      <c r="F223" t="s">
        <v>93</v>
      </c>
      <c r="G223" t="s">
        <v>93</v>
      </c>
    </row>
    <row r="224" spans="1:7" hidden="1" x14ac:dyDescent="0.25">
      <c r="A224" t="s">
        <v>136</v>
      </c>
      <c r="B224">
        <v>20460</v>
      </c>
      <c r="C224" s="26">
        <v>44965</v>
      </c>
      <c r="D224" s="58">
        <v>49250000</v>
      </c>
      <c r="E224" t="s">
        <v>101</v>
      </c>
      <c r="F224" t="s">
        <v>93</v>
      </c>
      <c r="G224" t="s">
        <v>93</v>
      </c>
    </row>
    <row r="225" spans="1:7" hidden="1" x14ac:dyDescent="0.25">
      <c r="A225" t="s">
        <v>94</v>
      </c>
      <c r="B225">
        <v>233</v>
      </c>
      <c r="C225" s="26">
        <v>44972</v>
      </c>
      <c r="D225" s="58">
        <v>18880.39</v>
      </c>
      <c r="E225" t="s">
        <v>92</v>
      </c>
      <c r="F225" t="s">
        <v>93</v>
      </c>
      <c r="G225" t="s">
        <v>93</v>
      </c>
    </row>
    <row r="226" spans="1:7" hidden="1" x14ac:dyDescent="0.25">
      <c r="A226" t="s">
        <v>136</v>
      </c>
      <c r="B226">
        <v>34925</v>
      </c>
      <c r="C226" s="26">
        <v>44984</v>
      </c>
      <c r="D226" s="58">
        <v>26389861.600000001</v>
      </c>
      <c r="E226" t="s">
        <v>127</v>
      </c>
      <c r="F226" t="s">
        <v>93</v>
      </c>
      <c r="G226" t="s">
        <v>93</v>
      </c>
    </row>
    <row r="227" spans="1:7" hidden="1" x14ac:dyDescent="0.25">
      <c r="A227" t="s">
        <v>137</v>
      </c>
      <c r="B227">
        <v>34930</v>
      </c>
      <c r="C227" s="26">
        <v>44984</v>
      </c>
      <c r="D227" s="58">
        <v>6948864.5999999996</v>
      </c>
      <c r="E227" t="s">
        <v>101</v>
      </c>
      <c r="F227" t="s">
        <v>93</v>
      </c>
      <c r="G227" t="s">
        <v>93</v>
      </c>
    </row>
    <row r="228" spans="1:7" hidden="1" x14ac:dyDescent="0.25">
      <c r="A228" t="s">
        <v>137</v>
      </c>
      <c r="B228">
        <v>34929</v>
      </c>
      <c r="C228" s="26">
        <v>44984</v>
      </c>
      <c r="D228" s="58">
        <v>2131193.41</v>
      </c>
      <c r="E228" t="s">
        <v>127</v>
      </c>
      <c r="F228" t="s">
        <v>93</v>
      </c>
      <c r="G228" t="s">
        <v>93</v>
      </c>
    </row>
    <row r="229" spans="1:7" hidden="1" x14ac:dyDescent="0.25">
      <c r="A229" t="s">
        <v>138</v>
      </c>
      <c r="B229">
        <v>34927</v>
      </c>
      <c r="C229" s="26">
        <v>44984</v>
      </c>
      <c r="D229" s="58">
        <v>4320441.47</v>
      </c>
      <c r="E229" t="s">
        <v>127</v>
      </c>
      <c r="F229" t="s">
        <v>93</v>
      </c>
      <c r="G229" t="s">
        <v>93</v>
      </c>
    </row>
    <row r="230" spans="1:7" hidden="1" x14ac:dyDescent="0.25">
      <c r="A230">
        <v>142023</v>
      </c>
      <c r="B230">
        <v>423</v>
      </c>
      <c r="C230" s="26">
        <v>44985</v>
      </c>
      <c r="D230" s="58">
        <v>50622.89</v>
      </c>
      <c r="E230" t="s">
        <v>97</v>
      </c>
      <c r="F230" t="s">
        <v>93</v>
      </c>
      <c r="G230" t="s">
        <v>93</v>
      </c>
    </row>
    <row r="231" spans="1:7" hidden="1" x14ac:dyDescent="0.25">
      <c r="A231">
        <v>142023</v>
      </c>
      <c r="B231">
        <v>354</v>
      </c>
      <c r="C231" s="26">
        <v>44985</v>
      </c>
      <c r="D231" s="58">
        <v>17629.79</v>
      </c>
      <c r="E231" t="s">
        <v>97</v>
      </c>
      <c r="F231" t="s">
        <v>93</v>
      </c>
      <c r="G231" t="s">
        <v>93</v>
      </c>
    </row>
    <row r="232" spans="1:7" hidden="1" x14ac:dyDescent="0.25">
      <c r="A232" t="s">
        <v>135</v>
      </c>
      <c r="B232">
        <v>44263</v>
      </c>
      <c r="C232" s="26">
        <v>44988</v>
      </c>
      <c r="D232" s="58">
        <v>8691919.5299999993</v>
      </c>
      <c r="E232" t="s">
        <v>127</v>
      </c>
      <c r="F232" t="s">
        <v>93</v>
      </c>
      <c r="G232" t="s">
        <v>93</v>
      </c>
    </row>
    <row r="233" spans="1:7" hidden="1" x14ac:dyDescent="0.25">
      <c r="A233" t="s">
        <v>135</v>
      </c>
      <c r="B233">
        <v>44258</v>
      </c>
      <c r="C233" s="26">
        <v>44988</v>
      </c>
      <c r="D233" s="58">
        <v>833333.34</v>
      </c>
      <c r="E233" t="s">
        <v>127</v>
      </c>
      <c r="F233" t="s">
        <v>93</v>
      </c>
      <c r="G233" t="s">
        <v>93</v>
      </c>
    </row>
    <row r="234" spans="1:7" hidden="1" x14ac:dyDescent="0.25">
      <c r="A234" t="s">
        <v>139</v>
      </c>
      <c r="B234">
        <v>45460</v>
      </c>
      <c r="C234" s="26">
        <v>44992</v>
      </c>
      <c r="D234" s="58">
        <v>10523602.09</v>
      </c>
      <c r="E234" t="s">
        <v>127</v>
      </c>
      <c r="F234" t="s">
        <v>93</v>
      </c>
      <c r="G234" t="s">
        <v>93</v>
      </c>
    </row>
    <row r="235" spans="1:7" hidden="1" x14ac:dyDescent="0.25">
      <c r="A235" t="s">
        <v>136</v>
      </c>
      <c r="B235">
        <v>45469</v>
      </c>
      <c r="C235" s="26">
        <v>44993</v>
      </c>
      <c r="D235" s="58">
        <v>49250000</v>
      </c>
      <c r="E235" t="s">
        <v>101</v>
      </c>
      <c r="F235" t="s">
        <v>93</v>
      </c>
      <c r="G235" t="s">
        <v>93</v>
      </c>
    </row>
    <row r="236" spans="1:7" hidden="1" x14ac:dyDescent="0.25">
      <c r="A236" t="s">
        <v>136</v>
      </c>
      <c r="B236">
        <v>6248</v>
      </c>
      <c r="C236" s="26">
        <v>44994</v>
      </c>
      <c r="D236" s="58">
        <v>0</v>
      </c>
      <c r="E236" t="s">
        <v>101</v>
      </c>
      <c r="F236" t="s">
        <v>93</v>
      </c>
      <c r="G236" t="s">
        <v>93</v>
      </c>
    </row>
    <row r="237" spans="1:7" hidden="1" x14ac:dyDescent="0.25">
      <c r="A237" t="s">
        <v>95</v>
      </c>
      <c r="B237">
        <v>358</v>
      </c>
      <c r="C237" s="26">
        <v>44995</v>
      </c>
      <c r="D237" s="58">
        <v>18880.39</v>
      </c>
      <c r="E237" t="s">
        <v>92</v>
      </c>
      <c r="F237" t="s">
        <v>93</v>
      </c>
      <c r="G237" t="s">
        <v>93</v>
      </c>
    </row>
    <row r="238" spans="1:7" hidden="1" x14ac:dyDescent="0.25">
      <c r="A238" t="s">
        <v>136</v>
      </c>
      <c r="B238">
        <v>62475</v>
      </c>
      <c r="C238" s="26">
        <v>45012</v>
      </c>
      <c r="D238" s="58">
        <v>26389863.899999999</v>
      </c>
      <c r="E238" t="s">
        <v>127</v>
      </c>
      <c r="F238" t="s">
        <v>93</v>
      </c>
      <c r="G238" t="s">
        <v>93</v>
      </c>
    </row>
    <row r="239" spans="1:7" hidden="1" x14ac:dyDescent="0.25">
      <c r="A239" t="s">
        <v>137</v>
      </c>
      <c r="B239">
        <v>62413</v>
      </c>
      <c r="C239" s="26">
        <v>45012</v>
      </c>
      <c r="D239" s="58">
        <v>1251799.01</v>
      </c>
      <c r="E239" t="s">
        <v>127</v>
      </c>
      <c r="F239" t="s">
        <v>93</v>
      </c>
      <c r="G239" t="s">
        <v>93</v>
      </c>
    </row>
    <row r="240" spans="1:7" hidden="1" x14ac:dyDescent="0.25">
      <c r="A240" t="s">
        <v>137</v>
      </c>
      <c r="B240">
        <v>62377</v>
      </c>
      <c r="C240" s="26">
        <v>45012</v>
      </c>
      <c r="D240" s="58">
        <v>7828259</v>
      </c>
      <c r="E240" t="s">
        <v>101</v>
      </c>
      <c r="F240" t="s">
        <v>93</v>
      </c>
      <c r="G240" t="s">
        <v>93</v>
      </c>
    </row>
    <row r="241" spans="1:7" hidden="1" x14ac:dyDescent="0.25">
      <c r="A241" t="s">
        <v>138</v>
      </c>
      <c r="B241">
        <v>62463</v>
      </c>
      <c r="C241" s="26">
        <v>45012</v>
      </c>
      <c r="D241" s="58">
        <v>4320441.47</v>
      </c>
      <c r="E241" t="s">
        <v>127</v>
      </c>
      <c r="F241" t="s">
        <v>93</v>
      </c>
      <c r="G241" t="s">
        <v>93</v>
      </c>
    </row>
    <row r="242" spans="1:7" hidden="1" x14ac:dyDescent="0.25">
      <c r="A242" t="s">
        <v>131</v>
      </c>
      <c r="B242">
        <v>64367</v>
      </c>
      <c r="C242" s="26">
        <v>45014</v>
      </c>
      <c r="D242" s="58">
        <v>309255.64</v>
      </c>
      <c r="E242" t="s">
        <v>127</v>
      </c>
      <c r="F242" t="s">
        <v>93</v>
      </c>
      <c r="G242" t="s">
        <v>93</v>
      </c>
    </row>
    <row r="243" spans="1:7" hidden="1" x14ac:dyDescent="0.25">
      <c r="A243">
        <v>142023</v>
      </c>
      <c r="B243">
        <v>606</v>
      </c>
      <c r="C243" s="26">
        <v>45016</v>
      </c>
      <c r="D243" s="58">
        <v>17697.46</v>
      </c>
      <c r="E243" t="s">
        <v>97</v>
      </c>
      <c r="F243" t="s">
        <v>93</v>
      </c>
      <c r="G243" t="s">
        <v>93</v>
      </c>
    </row>
    <row r="244" spans="1:7" hidden="1" x14ac:dyDescent="0.25">
      <c r="A244">
        <v>142023</v>
      </c>
      <c r="B244">
        <v>605</v>
      </c>
      <c r="C244" s="26">
        <v>45016</v>
      </c>
      <c r="D244" s="58">
        <v>47366.97</v>
      </c>
      <c r="E244" t="s">
        <v>97</v>
      </c>
      <c r="F244" t="s">
        <v>93</v>
      </c>
      <c r="G244" t="s">
        <v>93</v>
      </c>
    </row>
    <row r="245" spans="1:7" x14ac:dyDescent="0.25">
      <c r="A245" t="s">
        <v>135</v>
      </c>
      <c r="B245">
        <v>71508</v>
      </c>
      <c r="C245" s="26">
        <v>45019</v>
      </c>
      <c r="D245" s="58">
        <v>2092393</v>
      </c>
      <c r="E245" t="s">
        <v>127</v>
      </c>
      <c r="F245" t="s">
        <v>93</v>
      </c>
      <c r="G245" t="s">
        <v>93</v>
      </c>
    </row>
    <row r="246" spans="1:7" x14ac:dyDescent="0.25">
      <c r="A246" t="s">
        <v>135</v>
      </c>
      <c r="B246">
        <v>71507</v>
      </c>
      <c r="C246" s="26">
        <v>45019</v>
      </c>
      <c r="D246" s="58">
        <v>381944.45</v>
      </c>
      <c r="E246" t="s">
        <v>127</v>
      </c>
      <c r="F246" t="s">
        <v>93</v>
      </c>
      <c r="G246" t="s">
        <v>93</v>
      </c>
    </row>
    <row r="247" spans="1:7" x14ac:dyDescent="0.25">
      <c r="A247" t="s">
        <v>139</v>
      </c>
      <c r="B247">
        <v>72552</v>
      </c>
      <c r="C247" s="26">
        <v>45020</v>
      </c>
      <c r="D247" s="58">
        <v>6940468.6399999997</v>
      </c>
      <c r="E247" t="s">
        <v>127</v>
      </c>
      <c r="F247" t="s">
        <v>93</v>
      </c>
      <c r="G247" t="s">
        <v>93</v>
      </c>
    </row>
    <row r="248" spans="1:7" x14ac:dyDescent="0.25">
      <c r="A248" t="s">
        <v>135</v>
      </c>
      <c r="B248">
        <v>75776</v>
      </c>
      <c r="C248" s="26">
        <v>45026</v>
      </c>
      <c r="D248" s="58">
        <v>6997624.8399999999</v>
      </c>
      <c r="E248" t="s">
        <v>101</v>
      </c>
      <c r="F248" t="s">
        <v>93</v>
      </c>
      <c r="G248" t="s">
        <v>93</v>
      </c>
    </row>
    <row r="249" spans="1:7" x14ac:dyDescent="0.25">
      <c r="A249" t="s">
        <v>136</v>
      </c>
      <c r="B249">
        <v>76950</v>
      </c>
      <c r="C249" s="26">
        <v>45026</v>
      </c>
      <c r="D249" s="58">
        <v>49250000</v>
      </c>
      <c r="E249" t="s">
        <v>101</v>
      </c>
      <c r="F249" t="s">
        <v>93</v>
      </c>
      <c r="G249" t="s">
        <v>93</v>
      </c>
    </row>
    <row r="250" spans="1:7" x14ac:dyDescent="0.25">
      <c r="A250" t="s">
        <v>139</v>
      </c>
      <c r="B250">
        <v>75875</v>
      </c>
      <c r="C250" s="26">
        <v>45026</v>
      </c>
      <c r="D250" s="58">
        <v>30519.77</v>
      </c>
      <c r="E250" t="s">
        <v>127</v>
      </c>
      <c r="F250" t="s">
        <v>93</v>
      </c>
      <c r="G250" t="s">
        <v>93</v>
      </c>
    </row>
    <row r="251" spans="1:7" x14ac:dyDescent="0.25">
      <c r="A251" t="s">
        <v>139</v>
      </c>
      <c r="B251">
        <v>75849</v>
      </c>
      <c r="C251" s="26">
        <v>45026</v>
      </c>
      <c r="D251" s="58">
        <v>1868323.32</v>
      </c>
      <c r="E251" t="s">
        <v>127</v>
      </c>
      <c r="F251" t="s">
        <v>93</v>
      </c>
      <c r="G251" t="s">
        <v>93</v>
      </c>
    </row>
  </sheetData>
  <autoFilter ref="A1:G251" xr:uid="{00000000-0009-0000-0000-000001000000}">
    <filterColumn colId="2">
      <filters>
        <dateGroupItem year="2023" month="4" dateTimeGrouping="month"/>
      </filters>
    </filterColumn>
    <filterColumn colId="4">
      <filters>
        <filter val="FMDT"/>
        <filter val="SMT"/>
      </filters>
    </filterColumn>
  </autoFilter>
  <sortState ref="A2:G251">
    <sortCondition ref="C2:C25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421C-2D2D-45F8-95A5-BA119C2CD781}">
  <dimension ref="A1:AF4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49" sqref="H49"/>
    </sheetView>
  </sheetViews>
  <sheetFormatPr defaultRowHeight="15" x14ac:dyDescent="0.25"/>
  <cols>
    <col min="1" max="1" width="12.85546875" style="31" customWidth="1"/>
    <col min="2" max="2" width="11.7109375" style="31" bestFit="1" customWidth="1"/>
    <col min="3" max="3" width="19.85546875" style="31" customWidth="1"/>
    <col min="4" max="4" width="35.5703125" style="31" customWidth="1"/>
    <col min="5" max="5" width="33.28515625" style="31" bestFit="1" customWidth="1"/>
    <col min="6" max="7" width="15.42578125" style="31" bestFit="1" customWidth="1"/>
    <col min="8" max="8" width="17.85546875" style="31" bestFit="1" customWidth="1"/>
    <col min="9" max="9" width="16.85546875" style="31" bestFit="1" customWidth="1"/>
    <col min="10" max="10" width="15.28515625" style="31" bestFit="1" customWidth="1"/>
    <col min="11" max="13" width="16.85546875" style="31" bestFit="1" customWidth="1"/>
    <col min="14" max="14" width="16.5703125" style="31" bestFit="1" customWidth="1"/>
    <col min="15" max="15" width="9.140625" style="31"/>
    <col min="16" max="16" width="14.28515625" style="31" bestFit="1" customWidth="1"/>
    <col min="17" max="18" width="9.140625" style="31"/>
    <col min="19" max="19" width="17.85546875" style="31" customWidth="1"/>
    <col min="20" max="29" width="9.140625" style="31"/>
    <col min="30" max="30" width="10.7109375" style="31" bestFit="1" customWidth="1"/>
    <col min="31" max="31" width="16.85546875" style="31" bestFit="1" customWidth="1"/>
    <col min="32" max="32" width="16" style="31" bestFit="1" customWidth="1"/>
    <col min="33" max="16384" width="9.140625" style="31"/>
  </cols>
  <sheetData>
    <row r="1" spans="1:32" x14ac:dyDescent="0.25">
      <c r="A1" s="31" t="s">
        <v>50</v>
      </c>
      <c r="B1" s="31" t="s">
        <v>51</v>
      </c>
      <c r="C1" s="31" t="s">
        <v>52</v>
      </c>
      <c r="D1" s="31" t="s">
        <v>62</v>
      </c>
      <c r="E1" s="31" t="s">
        <v>65</v>
      </c>
      <c r="F1" s="31" t="s">
        <v>53</v>
      </c>
      <c r="G1" s="31" t="s">
        <v>54</v>
      </c>
      <c r="H1" s="31" t="s">
        <v>55</v>
      </c>
      <c r="I1" s="31" t="s">
        <v>56</v>
      </c>
      <c r="J1" s="31" t="s">
        <v>57</v>
      </c>
      <c r="K1" s="31" t="s">
        <v>61</v>
      </c>
      <c r="L1" s="31" t="s">
        <v>58</v>
      </c>
      <c r="M1" s="31" t="s">
        <v>59</v>
      </c>
      <c r="N1" s="31" t="s">
        <v>60</v>
      </c>
    </row>
    <row r="2" spans="1:32" ht="30" x14ac:dyDescent="0.25">
      <c r="A2" s="96">
        <v>45679</v>
      </c>
      <c r="B2" s="97" t="s">
        <v>186</v>
      </c>
      <c r="C2" s="97" t="s">
        <v>187</v>
      </c>
      <c r="D2" s="97" t="s">
        <v>76</v>
      </c>
      <c r="E2" s="98" t="s">
        <v>22</v>
      </c>
      <c r="F2" s="97" t="str">
        <f t="shared" ref="F2:F28" si="0">MID(D2,1,2)</f>
        <v>87</v>
      </c>
      <c r="G2" s="97" t="str">
        <f t="shared" ref="G2:G28" si="1">MID(D2,4,2)</f>
        <v>10</v>
      </c>
      <c r="H2" s="97" t="s">
        <v>156</v>
      </c>
      <c r="I2" s="99">
        <v>5000000</v>
      </c>
      <c r="J2" s="99">
        <v>833330</v>
      </c>
      <c r="K2" s="99">
        <v>4166670</v>
      </c>
      <c r="L2" s="99">
        <v>4166670</v>
      </c>
      <c r="M2" s="99">
        <f t="shared" ref="M2:M28" si="2">I2-J2-K2</f>
        <v>0</v>
      </c>
      <c r="N2" s="99">
        <f t="shared" ref="N2:N28" si="3">K2-L2</f>
        <v>0</v>
      </c>
    </row>
    <row r="3" spans="1:32" x14ac:dyDescent="0.25">
      <c r="A3" s="91">
        <v>45679</v>
      </c>
      <c r="B3" s="92" t="s">
        <v>188</v>
      </c>
      <c r="C3" s="92" t="s">
        <v>187</v>
      </c>
      <c r="D3" s="92" t="s">
        <v>72</v>
      </c>
      <c r="E3" s="93" t="s">
        <v>20</v>
      </c>
      <c r="F3" s="92" t="str">
        <f t="shared" si="0"/>
        <v>20</v>
      </c>
      <c r="G3" s="92" t="str">
        <f t="shared" si="1"/>
        <v>10</v>
      </c>
      <c r="H3" s="92" t="s">
        <v>156</v>
      </c>
      <c r="I3" s="94">
        <v>47870</v>
      </c>
      <c r="J3" s="94">
        <v>0</v>
      </c>
      <c r="K3" s="94">
        <v>47870</v>
      </c>
      <c r="L3" s="94">
        <v>47870</v>
      </c>
      <c r="M3" s="94">
        <f t="shared" si="2"/>
        <v>0</v>
      </c>
      <c r="N3" s="94">
        <f t="shared" si="3"/>
        <v>0</v>
      </c>
      <c r="P3" s="77"/>
      <c r="AA3" s="31" t="s">
        <v>42</v>
      </c>
      <c r="AB3" s="31" t="s">
        <v>142</v>
      </c>
      <c r="AC3" s="31" t="s">
        <v>143</v>
      </c>
      <c r="AD3" s="31" t="s">
        <v>50</v>
      </c>
      <c r="AE3" s="31" t="s">
        <v>144</v>
      </c>
      <c r="AF3" s="31" t="s">
        <v>145</v>
      </c>
    </row>
    <row r="4" spans="1:32" x14ac:dyDescent="0.25">
      <c r="A4" s="91">
        <v>45679</v>
      </c>
      <c r="B4" s="92" t="s">
        <v>189</v>
      </c>
      <c r="C4" s="92" t="s">
        <v>187</v>
      </c>
      <c r="D4" s="92" t="s">
        <v>72</v>
      </c>
      <c r="E4" s="93" t="s">
        <v>20</v>
      </c>
      <c r="F4" s="92" t="str">
        <f t="shared" si="0"/>
        <v>20</v>
      </c>
      <c r="G4" s="92" t="str">
        <f t="shared" si="1"/>
        <v>10</v>
      </c>
      <c r="H4" s="92" t="s">
        <v>156</v>
      </c>
      <c r="I4" s="94">
        <v>323372538</v>
      </c>
      <c r="J4" s="95">
        <v>0</v>
      </c>
      <c r="K4" s="94">
        <v>323372538</v>
      </c>
      <c r="L4" s="94">
        <v>323372538</v>
      </c>
      <c r="M4" s="94">
        <f t="shared" si="2"/>
        <v>0</v>
      </c>
      <c r="N4" s="94">
        <f t="shared" si="3"/>
        <v>0</v>
      </c>
      <c r="P4" s="77"/>
      <c r="S4" s="78"/>
      <c r="AA4" s="31" t="s">
        <v>42</v>
      </c>
      <c r="AB4" s="31">
        <v>405</v>
      </c>
      <c r="AC4" s="31">
        <v>2023</v>
      </c>
      <c r="AD4" s="65">
        <v>44944</v>
      </c>
      <c r="AE4" s="79">
        <v>4583333.34</v>
      </c>
      <c r="AF4" s="79">
        <v>1840277.75</v>
      </c>
    </row>
    <row r="5" spans="1:32" x14ac:dyDescent="0.25">
      <c r="A5" s="91">
        <v>45679</v>
      </c>
      <c r="B5" s="92" t="s">
        <v>190</v>
      </c>
      <c r="C5" s="92" t="s">
        <v>187</v>
      </c>
      <c r="D5" s="92" t="s">
        <v>72</v>
      </c>
      <c r="E5" s="93" t="s">
        <v>20</v>
      </c>
      <c r="F5" s="92" t="str">
        <f t="shared" si="0"/>
        <v>20</v>
      </c>
      <c r="G5" s="92" t="str">
        <f t="shared" si="1"/>
        <v>10</v>
      </c>
      <c r="H5" s="92" t="s">
        <v>156</v>
      </c>
      <c r="I5" s="94">
        <v>119734172</v>
      </c>
      <c r="J5" s="94">
        <v>0</v>
      </c>
      <c r="K5" s="94">
        <f>I5</f>
        <v>119734172</v>
      </c>
      <c r="L5" s="94">
        <f>K5</f>
        <v>119734172</v>
      </c>
      <c r="M5" s="94">
        <f t="shared" si="2"/>
        <v>0</v>
      </c>
      <c r="N5" s="94">
        <f t="shared" si="3"/>
        <v>0</v>
      </c>
      <c r="P5" s="77"/>
      <c r="AA5" s="31" t="s">
        <v>42</v>
      </c>
      <c r="AB5" s="31">
        <v>12</v>
      </c>
      <c r="AC5" s="31">
        <v>2023</v>
      </c>
      <c r="AD5" s="65">
        <v>44944</v>
      </c>
      <c r="AE5" s="79">
        <v>50000000</v>
      </c>
      <c r="AF5" s="79">
        <v>0</v>
      </c>
    </row>
    <row r="6" spans="1:32" x14ac:dyDescent="0.25">
      <c r="A6" s="91">
        <v>45679</v>
      </c>
      <c r="B6" s="92" t="s">
        <v>195</v>
      </c>
      <c r="C6" s="92" t="s">
        <v>187</v>
      </c>
      <c r="D6" s="92" t="s">
        <v>72</v>
      </c>
      <c r="E6" s="93" t="s">
        <v>20</v>
      </c>
      <c r="F6" s="92" t="str">
        <f t="shared" si="0"/>
        <v>20</v>
      </c>
      <c r="G6" s="92" t="str">
        <f t="shared" si="1"/>
        <v>10</v>
      </c>
      <c r="H6" s="92" t="s">
        <v>156</v>
      </c>
      <c r="I6" s="94">
        <v>191176873</v>
      </c>
      <c r="J6" s="94">
        <v>0</v>
      </c>
      <c r="K6" s="94">
        <f>I6</f>
        <v>191176873</v>
      </c>
      <c r="L6" s="94">
        <v>191176873</v>
      </c>
      <c r="M6" s="94">
        <f t="shared" si="2"/>
        <v>0</v>
      </c>
      <c r="N6" s="94">
        <f t="shared" si="3"/>
        <v>0</v>
      </c>
      <c r="P6" s="80"/>
      <c r="AA6" s="31" t="s">
        <v>42</v>
      </c>
      <c r="AB6" s="31">
        <v>413</v>
      </c>
      <c r="AC6" s="31">
        <v>2023</v>
      </c>
      <c r="AD6" s="65">
        <v>44944</v>
      </c>
      <c r="AE6" s="79">
        <v>638697622.78999996</v>
      </c>
      <c r="AF6" s="79">
        <v>253194706.41</v>
      </c>
    </row>
    <row r="7" spans="1:32" x14ac:dyDescent="0.25">
      <c r="A7" s="86">
        <v>45679</v>
      </c>
      <c r="B7" s="87" t="s">
        <v>191</v>
      </c>
      <c r="C7" s="87" t="s">
        <v>187</v>
      </c>
      <c r="D7" s="87" t="s">
        <v>77</v>
      </c>
      <c r="E7" s="88" t="s">
        <v>20</v>
      </c>
      <c r="F7" s="87" t="str">
        <f t="shared" si="0"/>
        <v>87</v>
      </c>
      <c r="G7" s="87" t="str">
        <f t="shared" si="1"/>
        <v>10</v>
      </c>
      <c r="H7" s="87" t="s">
        <v>156</v>
      </c>
      <c r="I7" s="89">
        <v>420010679</v>
      </c>
      <c r="J7" s="89">
        <v>0</v>
      </c>
      <c r="K7" s="89">
        <v>420010679</v>
      </c>
      <c r="L7" s="89">
        <f>+K7</f>
        <v>420010679</v>
      </c>
      <c r="M7" s="89">
        <f t="shared" si="2"/>
        <v>0</v>
      </c>
      <c r="N7" s="89">
        <f t="shared" si="3"/>
        <v>0</v>
      </c>
      <c r="P7" s="77"/>
      <c r="AA7" s="31" t="s">
        <v>42</v>
      </c>
      <c r="AB7" s="31">
        <v>409</v>
      </c>
      <c r="AC7" s="31">
        <v>2023</v>
      </c>
      <c r="AD7" s="65">
        <v>44944</v>
      </c>
      <c r="AE7" s="79">
        <v>0</v>
      </c>
      <c r="AF7" s="79">
        <v>0</v>
      </c>
    </row>
    <row r="8" spans="1:32" x14ac:dyDescent="0.25">
      <c r="A8" s="91">
        <v>45810</v>
      </c>
      <c r="B8" s="92" t="s">
        <v>201</v>
      </c>
      <c r="C8" s="92" t="s">
        <v>187</v>
      </c>
      <c r="D8" s="92" t="s">
        <v>72</v>
      </c>
      <c r="E8" s="93" t="s">
        <v>20</v>
      </c>
      <c r="F8" s="92" t="str">
        <f t="shared" si="0"/>
        <v>20</v>
      </c>
      <c r="G8" s="92" t="str">
        <f t="shared" si="1"/>
        <v>10</v>
      </c>
      <c r="H8" s="92" t="s">
        <v>202</v>
      </c>
      <c r="I8" s="94">
        <v>12130</v>
      </c>
      <c r="J8" s="94"/>
      <c r="K8" s="94">
        <v>12130</v>
      </c>
      <c r="L8" s="94">
        <f>+K8</f>
        <v>12130</v>
      </c>
      <c r="M8" s="94">
        <f t="shared" si="2"/>
        <v>0</v>
      </c>
      <c r="N8" s="94">
        <f t="shared" si="3"/>
        <v>0</v>
      </c>
      <c r="AA8" s="31" t="s">
        <v>42</v>
      </c>
      <c r="AB8" s="31">
        <v>1875</v>
      </c>
      <c r="AC8" s="31">
        <v>2023</v>
      </c>
      <c r="AD8" s="65">
        <v>44945</v>
      </c>
      <c r="AE8" s="79">
        <v>415925305</v>
      </c>
      <c r="AF8" s="79">
        <v>148312736.31</v>
      </c>
    </row>
    <row r="9" spans="1:32" x14ac:dyDescent="0.25">
      <c r="A9" s="91">
        <v>45922</v>
      </c>
      <c r="B9" s="92" t="s">
        <v>205</v>
      </c>
      <c r="C9" s="92" t="s">
        <v>187</v>
      </c>
      <c r="D9" s="92" t="s">
        <v>72</v>
      </c>
      <c r="E9" s="93" t="s">
        <v>20</v>
      </c>
      <c r="F9" s="92" t="str">
        <f t="shared" si="0"/>
        <v>20</v>
      </c>
      <c r="G9" s="92" t="str">
        <f t="shared" si="1"/>
        <v>10</v>
      </c>
      <c r="H9" s="92" t="s">
        <v>156</v>
      </c>
      <c r="I9" s="94">
        <v>37255743.5</v>
      </c>
      <c r="J9" s="94"/>
      <c r="K9" s="94">
        <f t="shared" ref="K9:K18" si="4">I9-J9</f>
        <v>37255743.5</v>
      </c>
      <c r="L9" s="94">
        <v>37255743.5</v>
      </c>
      <c r="M9" s="94">
        <f t="shared" si="2"/>
        <v>0</v>
      </c>
      <c r="N9" s="94">
        <f t="shared" si="3"/>
        <v>0</v>
      </c>
      <c r="AB9" s="31" t="s">
        <v>142</v>
      </c>
      <c r="AC9" s="31" t="s">
        <v>143</v>
      </c>
      <c r="AD9" s="31" t="s">
        <v>50</v>
      </c>
      <c r="AE9" s="31" t="s">
        <v>144</v>
      </c>
      <c r="AF9" s="31" t="s">
        <v>145</v>
      </c>
    </row>
    <row r="10" spans="1:32" ht="30" x14ac:dyDescent="0.25">
      <c r="A10" s="91">
        <v>45954</v>
      </c>
      <c r="B10" s="92" t="s">
        <v>213</v>
      </c>
      <c r="C10" s="92" t="s">
        <v>187</v>
      </c>
      <c r="D10" s="92" t="s">
        <v>72</v>
      </c>
      <c r="E10" s="93" t="s">
        <v>199</v>
      </c>
      <c r="F10" s="92" t="str">
        <f t="shared" si="0"/>
        <v>20</v>
      </c>
      <c r="G10" s="92" t="str">
        <f t="shared" si="1"/>
        <v>10</v>
      </c>
      <c r="H10" s="92" t="s">
        <v>209</v>
      </c>
      <c r="I10" s="94">
        <v>11185147.5</v>
      </c>
      <c r="J10" s="94"/>
      <c r="K10" s="94">
        <f t="shared" si="4"/>
        <v>11185147.5</v>
      </c>
      <c r="L10" s="94">
        <f>K10</f>
        <v>11185147.5</v>
      </c>
      <c r="M10" s="94">
        <f t="shared" si="2"/>
        <v>0</v>
      </c>
      <c r="N10" s="94">
        <f t="shared" si="3"/>
        <v>0</v>
      </c>
      <c r="AB10" s="31">
        <v>418</v>
      </c>
      <c r="AC10" s="31">
        <v>2023</v>
      </c>
      <c r="AD10" s="65">
        <v>44944</v>
      </c>
      <c r="AE10" s="79">
        <v>87000000</v>
      </c>
      <c r="AF10" s="79">
        <v>33059809.27</v>
      </c>
    </row>
    <row r="11" spans="1:32" ht="30" x14ac:dyDescent="0.25">
      <c r="A11" s="91">
        <v>45954</v>
      </c>
      <c r="B11" s="92" t="s">
        <v>206</v>
      </c>
      <c r="C11" s="92" t="s">
        <v>187</v>
      </c>
      <c r="D11" s="92" t="s">
        <v>72</v>
      </c>
      <c r="E11" s="93" t="s">
        <v>199</v>
      </c>
      <c r="F11" s="92" t="str">
        <f t="shared" si="0"/>
        <v>20</v>
      </c>
      <c r="G11" s="92" t="str">
        <f t="shared" si="1"/>
        <v>10</v>
      </c>
      <c r="H11" s="92" t="s">
        <v>210</v>
      </c>
      <c r="I11" s="94">
        <v>18645112</v>
      </c>
      <c r="J11" s="94"/>
      <c r="K11" s="94">
        <f t="shared" si="4"/>
        <v>18645112</v>
      </c>
      <c r="L11" s="94">
        <f>K11</f>
        <v>18645112</v>
      </c>
      <c r="M11" s="94">
        <f t="shared" si="2"/>
        <v>0</v>
      </c>
      <c r="N11" s="94">
        <f t="shared" si="3"/>
        <v>0</v>
      </c>
      <c r="AB11" s="31">
        <v>51200</v>
      </c>
      <c r="AC11" s="31">
        <v>2023</v>
      </c>
      <c r="AD11" s="65">
        <v>45066</v>
      </c>
      <c r="AE11" s="79">
        <v>35072607.25</v>
      </c>
      <c r="AF11" s="79">
        <v>29175096.75</v>
      </c>
    </row>
    <row r="12" spans="1:32" ht="30" x14ac:dyDescent="0.25">
      <c r="A12" s="91">
        <v>45961</v>
      </c>
      <c r="B12" s="92" t="s">
        <v>207</v>
      </c>
      <c r="C12" s="92" t="s">
        <v>187</v>
      </c>
      <c r="D12" s="92" t="s">
        <v>72</v>
      </c>
      <c r="E12" s="93" t="s">
        <v>199</v>
      </c>
      <c r="F12" s="92" t="str">
        <f t="shared" si="0"/>
        <v>20</v>
      </c>
      <c r="G12" s="92" t="str">
        <f t="shared" si="1"/>
        <v>10</v>
      </c>
      <c r="H12" s="92" t="s">
        <v>211</v>
      </c>
      <c r="I12" s="94">
        <v>6174676.0199999996</v>
      </c>
      <c r="J12" s="94"/>
      <c r="K12" s="94">
        <f t="shared" si="4"/>
        <v>6174676.0199999996</v>
      </c>
      <c r="L12" s="94">
        <f>+K12</f>
        <v>6174676.0199999996</v>
      </c>
      <c r="M12" s="94">
        <f t="shared" si="2"/>
        <v>0</v>
      </c>
      <c r="N12" s="94">
        <f t="shared" si="3"/>
        <v>0</v>
      </c>
      <c r="AB12" s="31">
        <v>45701</v>
      </c>
      <c r="AC12" s="31">
        <v>2023</v>
      </c>
      <c r="AD12" s="65">
        <v>45054</v>
      </c>
      <c r="AE12" s="79">
        <v>9624001.2300000004</v>
      </c>
      <c r="AF12" s="79">
        <v>9624001.2300000004</v>
      </c>
    </row>
    <row r="13" spans="1:32" ht="30" x14ac:dyDescent="0.25">
      <c r="A13" s="91">
        <v>45964</v>
      </c>
      <c r="B13" s="92" t="s">
        <v>208</v>
      </c>
      <c r="C13" s="92" t="s">
        <v>187</v>
      </c>
      <c r="D13" s="92" t="s">
        <v>72</v>
      </c>
      <c r="E13" s="93" t="s">
        <v>199</v>
      </c>
      <c r="F13" s="92" t="str">
        <f t="shared" si="0"/>
        <v>20</v>
      </c>
      <c r="G13" s="92" t="str">
        <f t="shared" si="1"/>
        <v>10</v>
      </c>
      <c r="H13" s="92" t="s">
        <v>212</v>
      </c>
      <c r="I13" s="94">
        <v>23995064.48</v>
      </c>
      <c r="J13" s="94"/>
      <c r="K13" s="94">
        <f t="shared" si="4"/>
        <v>23995064.48</v>
      </c>
      <c r="L13" s="94">
        <f>+K13</f>
        <v>23995064.48</v>
      </c>
      <c r="M13" s="94">
        <f t="shared" si="2"/>
        <v>0</v>
      </c>
      <c r="N13" s="94">
        <f t="shared" si="3"/>
        <v>0</v>
      </c>
      <c r="AB13" s="31">
        <v>45704</v>
      </c>
      <c r="AC13" s="31">
        <v>2023</v>
      </c>
      <c r="AD13" s="65">
        <v>45054</v>
      </c>
      <c r="AE13" s="79">
        <v>2367163.2599999998</v>
      </c>
      <c r="AF13" s="79">
        <v>2367163.2599999998</v>
      </c>
    </row>
    <row r="14" spans="1:32" ht="30" x14ac:dyDescent="0.25">
      <c r="A14" s="91">
        <v>45985</v>
      </c>
      <c r="B14" s="92" t="s">
        <v>216</v>
      </c>
      <c r="C14" s="92" t="s">
        <v>187</v>
      </c>
      <c r="D14" s="92" t="s">
        <v>72</v>
      </c>
      <c r="E14" s="93" t="s">
        <v>199</v>
      </c>
      <c r="F14" s="92" t="str">
        <f t="shared" si="0"/>
        <v>20</v>
      </c>
      <c r="G14" s="92" t="str">
        <f t="shared" si="1"/>
        <v>10</v>
      </c>
      <c r="H14" s="92" t="s">
        <v>212</v>
      </c>
      <c r="I14" s="94">
        <v>10000000</v>
      </c>
      <c r="J14" s="94"/>
      <c r="K14" s="94">
        <f t="shared" si="4"/>
        <v>10000000</v>
      </c>
      <c r="L14" s="94">
        <f>K14</f>
        <v>10000000</v>
      </c>
      <c r="M14" s="94">
        <f t="shared" si="2"/>
        <v>0</v>
      </c>
      <c r="N14" s="94">
        <f t="shared" si="3"/>
        <v>0</v>
      </c>
      <c r="AB14" s="31">
        <v>45706</v>
      </c>
      <c r="AC14" s="31">
        <v>2023</v>
      </c>
      <c r="AD14" s="65">
        <v>45054</v>
      </c>
      <c r="AE14" s="79">
        <v>15157170.199999999</v>
      </c>
      <c r="AF14" s="79">
        <v>15157170.199999999</v>
      </c>
    </row>
    <row r="15" spans="1:32" ht="30" x14ac:dyDescent="0.25">
      <c r="A15" s="96">
        <v>45995</v>
      </c>
      <c r="B15" s="97" t="s">
        <v>217</v>
      </c>
      <c r="C15" s="97" t="s">
        <v>187</v>
      </c>
      <c r="D15" s="97" t="s">
        <v>76</v>
      </c>
      <c r="E15" s="98" t="s">
        <v>22</v>
      </c>
      <c r="F15" s="97" t="str">
        <f t="shared" si="0"/>
        <v>87</v>
      </c>
      <c r="G15" s="97" t="str">
        <f t="shared" si="1"/>
        <v>10</v>
      </c>
      <c r="H15" s="97" t="s">
        <v>156</v>
      </c>
      <c r="I15" s="99">
        <v>833334</v>
      </c>
      <c r="J15" s="99"/>
      <c r="K15" s="99">
        <f t="shared" si="4"/>
        <v>833334</v>
      </c>
      <c r="L15" s="99">
        <f>K15</f>
        <v>833334</v>
      </c>
      <c r="M15" s="99">
        <f t="shared" si="2"/>
        <v>0</v>
      </c>
      <c r="N15" s="99">
        <f t="shared" si="3"/>
        <v>0</v>
      </c>
      <c r="AB15" s="31">
        <v>75994</v>
      </c>
      <c r="AC15" s="31">
        <v>2023</v>
      </c>
      <c r="AD15" s="65">
        <v>45146</v>
      </c>
      <c r="AE15" s="79">
        <v>2946415.97</v>
      </c>
      <c r="AF15" s="79">
        <v>2946415.97</v>
      </c>
    </row>
    <row r="16" spans="1:32" ht="30" x14ac:dyDescent="0.25">
      <c r="A16" s="91">
        <v>46009</v>
      </c>
      <c r="B16" s="92" t="s">
        <v>221</v>
      </c>
      <c r="C16" s="92" t="s">
        <v>187</v>
      </c>
      <c r="D16" s="92" t="s">
        <v>72</v>
      </c>
      <c r="E16" s="93" t="s">
        <v>199</v>
      </c>
      <c r="F16" s="92" t="str">
        <f t="shared" si="0"/>
        <v>20</v>
      </c>
      <c r="G16" s="92" t="str">
        <f t="shared" si="1"/>
        <v>10</v>
      </c>
      <c r="H16" s="92" t="s">
        <v>212</v>
      </c>
      <c r="I16" s="94">
        <v>10000000</v>
      </c>
      <c r="J16" s="94"/>
      <c r="K16" s="94">
        <f t="shared" si="4"/>
        <v>10000000</v>
      </c>
      <c r="L16" s="94">
        <f>K16</f>
        <v>10000000</v>
      </c>
      <c r="M16" s="94">
        <f t="shared" si="2"/>
        <v>0</v>
      </c>
      <c r="N16" s="94">
        <f t="shared" si="3"/>
        <v>0</v>
      </c>
      <c r="AD16" s="65"/>
      <c r="AE16" s="79"/>
      <c r="AF16" s="79"/>
    </row>
    <row r="17" spans="1:32" ht="30" x14ac:dyDescent="0.25">
      <c r="A17" s="91">
        <v>46013</v>
      </c>
      <c r="B17" s="92" t="s">
        <v>222</v>
      </c>
      <c r="C17" s="92" t="s">
        <v>187</v>
      </c>
      <c r="D17" s="92" t="s">
        <v>72</v>
      </c>
      <c r="E17" s="93" t="s">
        <v>199</v>
      </c>
      <c r="F17" s="92" t="str">
        <f t="shared" si="0"/>
        <v>20</v>
      </c>
      <c r="G17" s="92" t="str">
        <f t="shared" si="1"/>
        <v>10</v>
      </c>
      <c r="H17" s="92" t="s">
        <v>212</v>
      </c>
      <c r="I17" s="94">
        <v>103950000</v>
      </c>
      <c r="J17" s="94">
        <v>23950000</v>
      </c>
      <c r="K17" s="94">
        <f t="shared" si="4"/>
        <v>80000000</v>
      </c>
      <c r="L17" s="94">
        <f>K17</f>
        <v>80000000</v>
      </c>
      <c r="M17" s="94">
        <f t="shared" si="2"/>
        <v>0</v>
      </c>
      <c r="N17" s="94">
        <f t="shared" si="3"/>
        <v>0</v>
      </c>
      <c r="AD17" s="65"/>
      <c r="AE17" s="79"/>
      <c r="AF17" s="79"/>
    </row>
    <row r="18" spans="1:32" ht="30" x14ac:dyDescent="0.25">
      <c r="A18" s="91">
        <v>46013</v>
      </c>
      <c r="B18" s="92" t="s">
        <v>223</v>
      </c>
      <c r="C18" s="92" t="s">
        <v>187</v>
      </c>
      <c r="D18" s="92" t="s">
        <v>72</v>
      </c>
      <c r="E18" s="93" t="s">
        <v>199</v>
      </c>
      <c r="F18" s="92" t="str">
        <f t="shared" si="0"/>
        <v>20</v>
      </c>
      <c r="G18" s="92" t="str">
        <f t="shared" si="1"/>
        <v>10</v>
      </c>
      <c r="H18" s="92" t="s">
        <v>212</v>
      </c>
      <c r="I18" s="94">
        <v>25000000</v>
      </c>
      <c r="J18" s="94"/>
      <c r="K18" s="94">
        <f t="shared" si="4"/>
        <v>25000000</v>
      </c>
      <c r="L18" s="94">
        <f>K18</f>
        <v>25000000</v>
      </c>
      <c r="M18" s="94">
        <f t="shared" si="2"/>
        <v>0</v>
      </c>
      <c r="N18" s="94">
        <f t="shared" si="3"/>
        <v>0</v>
      </c>
      <c r="AD18" s="65"/>
      <c r="AE18" s="79"/>
      <c r="AF18" s="79"/>
    </row>
    <row r="19" spans="1:32" ht="30" x14ac:dyDescent="0.25">
      <c r="A19" s="73">
        <v>45680</v>
      </c>
      <c r="B19" s="74" t="s">
        <v>192</v>
      </c>
      <c r="C19" s="74" t="s">
        <v>193</v>
      </c>
      <c r="D19" s="74" t="s">
        <v>76</v>
      </c>
      <c r="E19" s="75" t="s">
        <v>22</v>
      </c>
      <c r="F19" s="74" t="str">
        <f t="shared" si="0"/>
        <v>87</v>
      </c>
      <c r="G19" s="74" t="str">
        <f t="shared" si="1"/>
        <v>10</v>
      </c>
      <c r="H19" s="74" t="s">
        <v>194</v>
      </c>
      <c r="I19" s="76">
        <v>120295240</v>
      </c>
      <c r="J19" s="76"/>
      <c r="K19" s="76">
        <v>120295240</v>
      </c>
      <c r="L19" s="76">
        <v>120295240</v>
      </c>
      <c r="M19" s="76">
        <f t="shared" si="2"/>
        <v>0</v>
      </c>
      <c r="N19" s="76">
        <f t="shared" si="3"/>
        <v>0</v>
      </c>
      <c r="AD19" s="65"/>
      <c r="AE19" s="79"/>
      <c r="AF19" s="79"/>
    </row>
    <row r="20" spans="1:32" ht="30" x14ac:dyDescent="0.25">
      <c r="A20" s="100">
        <v>45771</v>
      </c>
      <c r="B20" s="71" t="s">
        <v>196</v>
      </c>
      <c r="C20" s="71" t="s">
        <v>197</v>
      </c>
      <c r="D20" s="71" t="s">
        <v>200</v>
      </c>
      <c r="E20" s="101" t="s">
        <v>199</v>
      </c>
      <c r="F20" s="71" t="str">
        <f t="shared" si="0"/>
        <v>87</v>
      </c>
      <c r="G20" s="71" t="str">
        <f t="shared" si="1"/>
        <v>10</v>
      </c>
      <c r="H20" s="71" t="s">
        <v>198</v>
      </c>
      <c r="I20" s="102">
        <v>1739528.11</v>
      </c>
      <c r="J20" s="102">
        <v>265420.98</v>
      </c>
      <c r="K20" s="102">
        <v>1474107.13</v>
      </c>
      <c r="L20" s="102">
        <f>+K20</f>
        <v>1474107.13</v>
      </c>
      <c r="M20" s="102">
        <f t="shared" si="2"/>
        <v>0</v>
      </c>
      <c r="N20" s="102">
        <f t="shared" si="3"/>
        <v>0</v>
      </c>
      <c r="AD20" s="65"/>
      <c r="AE20" s="79"/>
      <c r="AF20" s="79"/>
    </row>
    <row r="21" spans="1:32" ht="30" x14ac:dyDescent="0.25">
      <c r="A21" s="73">
        <v>45911</v>
      </c>
      <c r="B21" s="74" t="s">
        <v>204</v>
      </c>
      <c r="C21" s="74" t="s">
        <v>193</v>
      </c>
      <c r="D21" s="74" t="s">
        <v>76</v>
      </c>
      <c r="E21" s="75" t="s">
        <v>22</v>
      </c>
      <c r="F21" s="74" t="str">
        <f t="shared" si="0"/>
        <v>87</v>
      </c>
      <c r="G21" s="74" t="str">
        <f t="shared" si="1"/>
        <v>10</v>
      </c>
      <c r="H21" s="74" t="s">
        <v>194</v>
      </c>
      <c r="I21" s="76">
        <v>22399606.699999999</v>
      </c>
      <c r="J21" s="76"/>
      <c r="K21" s="76">
        <v>22399606.699999999</v>
      </c>
      <c r="L21" s="76">
        <f t="shared" ref="L21:L28" si="5">K21</f>
        <v>22399606.699999999</v>
      </c>
      <c r="M21" s="76">
        <f t="shared" si="2"/>
        <v>0</v>
      </c>
      <c r="N21" s="76">
        <f t="shared" si="3"/>
        <v>0</v>
      </c>
      <c r="AD21" s="65"/>
      <c r="AE21" s="79"/>
      <c r="AF21" s="79"/>
    </row>
    <row r="22" spans="1:32" ht="30" x14ac:dyDescent="0.25">
      <c r="A22" s="73">
        <v>45975</v>
      </c>
      <c r="B22" s="74" t="s">
        <v>214</v>
      </c>
      <c r="C22" s="74" t="s">
        <v>193</v>
      </c>
      <c r="D22" s="74" t="s">
        <v>76</v>
      </c>
      <c r="E22" s="75" t="s">
        <v>22</v>
      </c>
      <c r="F22" s="74" t="str">
        <f t="shared" si="0"/>
        <v>87</v>
      </c>
      <c r="G22" s="74" t="str">
        <f t="shared" si="1"/>
        <v>10</v>
      </c>
      <c r="H22" s="74" t="s">
        <v>194</v>
      </c>
      <c r="I22" s="76">
        <v>851873.24</v>
      </c>
      <c r="J22" s="76">
        <v>851873.24</v>
      </c>
      <c r="K22" s="76">
        <f t="shared" ref="K22:K28" si="6">I22-J22</f>
        <v>0</v>
      </c>
      <c r="L22" s="76">
        <f t="shared" si="5"/>
        <v>0</v>
      </c>
      <c r="M22" s="76">
        <f t="shared" si="2"/>
        <v>0</v>
      </c>
      <c r="N22" s="76">
        <f t="shared" si="3"/>
        <v>0</v>
      </c>
      <c r="AD22" s="65"/>
      <c r="AE22" s="79"/>
      <c r="AF22" s="79"/>
    </row>
    <row r="23" spans="1:32" ht="30" x14ac:dyDescent="0.25">
      <c r="A23" s="73">
        <v>45980</v>
      </c>
      <c r="B23" s="74" t="s">
        <v>215</v>
      </c>
      <c r="C23" s="74" t="s">
        <v>193</v>
      </c>
      <c r="D23" s="74" t="s">
        <v>76</v>
      </c>
      <c r="E23" s="75" t="s">
        <v>22</v>
      </c>
      <c r="F23" s="74" t="str">
        <f t="shared" si="0"/>
        <v>87</v>
      </c>
      <c r="G23" s="74" t="str">
        <f t="shared" si="1"/>
        <v>10</v>
      </c>
      <c r="H23" s="74" t="s">
        <v>194</v>
      </c>
      <c r="I23" s="76">
        <v>13000000</v>
      </c>
      <c r="J23" s="76">
        <v>234930.44</v>
      </c>
      <c r="K23" s="76">
        <f t="shared" si="6"/>
        <v>12765069.560000001</v>
      </c>
      <c r="L23" s="76">
        <f t="shared" si="5"/>
        <v>12765069.560000001</v>
      </c>
      <c r="M23" s="76">
        <f t="shared" si="2"/>
        <v>0</v>
      </c>
      <c r="N23" s="76">
        <f t="shared" si="3"/>
        <v>0</v>
      </c>
      <c r="AD23" s="65"/>
      <c r="AE23" s="79"/>
      <c r="AF23" s="79"/>
    </row>
    <row r="24" spans="1:32" ht="30" x14ac:dyDescent="0.25">
      <c r="A24" s="73">
        <v>46000</v>
      </c>
      <c r="B24" s="74" t="s">
        <v>218</v>
      </c>
      <c r="C24" s="74" t="s">
        <v>193</v>
      </c>
      <c r="D24" s="74" t="s">
        <v>76</v>
      </c>
      <c r="E24" s="75" t="s">
        <v>22</v>
      </c>
      <c r="F24" s="74" t="str">
        <f t="shared" si="0"/>
        <v>87</v>
      </c>
      <c r="G24" s="74" t="str">
        <f t="shared" si="1"/>
        <v>10</v>
      </c>
      <c r="H24" s="74" t="s">
        <v>194</v>
      </c>
      <c r="I24" s="76">
        <v>234930.44</v>
      </c>
      <c r="J24" s="76"/>
      <c r="K24" s="76">
        <f t="shared" si="6"/>
        <v>234930.44</v>
      </c>
      <c r="L24" s="76">
        <f t="shared" si="5"/>
        <v>234930.44</v>
      </c>
      <c r="M24" s="76">
        <f t="shared" si="2"/>
        <v>0</v>
      </c>
      <c r="N24" s="76">
        <f t="shared" si="3"/>
        <v>0</v>
      </c>
    </row>
    <row r="25" spans="1:32" ht="30" x14ac:dyDescent="0.25">
      <c r="A25" s="73">
        <v>46000</v>
      </c>
      <c r="B25" s="74" t="s">
        <v>219</v>
      </c>
      <c r="C25" s="74" t="s">
        <v>193</v>
      </c>
      <c r="D25" s="74" t="s">
        <v>76</v>
      </c>
      <c r="E25" s="90" t="s">
        <v>22</v>
      </c>
      <c r="F25" s="74" t="str">
        <f t="shared" si="0"/>
        <v>87</v>
      </c>
      <c r="G25" s="74" t="str">
        <f t="shared" si="1"/>
        <v>10</v>
      </c>
      <c r="H25" s="74" t="s">
        <v>194</v>
      </c>
      <c r="I25" s="76">
        <v>18539.240000000002</v>
      </c>
      <c r="J25" s="76">
        <v>18539.240000000002</v>
      </c>
      <c r="K25" s="76">
        <f t="shared" si="6"/>
        <v>0</v>
      </c>
      <c r="L25" s="76">
        <f t="shared" si="5"/>
        <v>0</v>
      </c>
      <c r="M25" s="76">
        <f t="shared" si="2"/>
        <v>0</v>
      </c>
      <c r="N25" s="76">
        <f t="shared" si="3"/>
        <v>0</v>
      </c>
    </row>
    <row r="26" spans="1:32" ht="30" x14ac:dyDescent="0.25">
      <c r="A26" s="73">
        <v>46000</v>
      </c>
      <c r="B26" s="74" t="s">
        <v>220</v>
      </c>
      <c r="C26" s="74" t="s">
        <v>193</v>
      </c>
      <c r="D26" s="74" t="s">
        <v>76</v>
      </c>
      <c r="E26" s="90" t="s">
        <v>22</v>
      </c>
      <c r="F26" s="74" t="str">
        <f t="shared" si="0"/>
        <v>87</v>
      </c>
      <c r="G26" s="74" t="str">
        <f t="shared" si="1"/>
        <v>10</v>
      </c>
      <c r="H26" s="74" t="s">
        <v>194</v>
      </c>
      <c r="I26" s="76">
        <v>851869.24</v>
      </c>
      <c r="J26" s="76"/>
      <c r="K26" s="76">
        <f t="shared" si="6"/>
        <v>851869.24</v>
      </c>
      <c r="L26" s="76">
        <f t="shared" si="5"/>
        <v>851869.24</v>
      </c>
      <c r="M26" s="76">
        <f t="shared" si="2"/>
        <v>0</v>
      </c>
      <c r="N26" s="76">
        <f t="shared" si="3"/>
        <v>0</v>
      </c>
    </row>
    <row r="27" spans="1:32" ht="30" x14ac:dyDescent="0.25">
      <c r="A27" s="73">
        <v>46014</v>
      </c>
      <c r="B27" s="74" t="s">
        <v>224</v>
      </c>
      <c r="C27" s="74" t="s">
        <v>193</v>
      </c>
      <c r="D27" s="74" t="s">
        <v>76</v>
      </c>
      <c r="E27" s="75" t="s">
        <v>22</v>
      </c>
      <c r="F27" s="74" t="str">
        <f t="shared" si="0"/>
        <v>87</v>
      </c>
      <c r="G27" s="74" t="str">
        <f t="shared" si="1"/>
        <v>10</v>
      </c>
      <c r="H27" s="74" t="s">
        <v>194</v>
      </c>
      <c r="I27" s="76">
        <v>10874055.060000001</v>
      </c>
      <c r="J27" s="76"/>
      <c r="K27" s="76">
        <f t="shared" si="6"/>
        <v>10874055.060000001</v>
      </c>
      <c r="L27" s="76">
        <f t="shared" si="5"/>
        <v>10874055.060000001</v>
      </c>
      <c r="M27" s="76">
        <f t="shared" si="2"/>
        <v>0</v>
      </c>
      <c r="N27" s="76">
        <f t="shared" si="3"/>
        <v>0</v>
      </c>
    </row>
    <row r="28" spans="1:32" ht="30" x14ac:dyDescent="0.25">
      <c r="A28" s="73">
        <v>46020</v>
      </c>
      <c r="B28" s="74" t="s">
        <v>225</v>
      </c>
      <c r="C28" s="74" t="s">
        <v>193</v>
      </c>
      <c r="D28" s="74" t="s">
        <v>76</v>
      </c>
      <c r="E28" s="75" t="s">
        <v>22</v>
      </c>
      <c r="F28" s="74" t="str">
        <f t="shared" si="0"/>
        <v>87</v>
      </c>
      <c r="G28" s="74" t="str">
        <f t="shared" si="1"/>
        <v>10</v>
      </c>
      <c r="H28" s="74" t="s">
        <v>194</v>
      </c>
      <c r="I28" s="76">
        <v>7033695.8200000003</v>
      </c>
      <c r="J28" s="76">
        <v>1086799.68</v>
      </c>
      <c r="K28" s="76">
        <f t="shared" si="6"/>
        <v>5946896.1400000006</v>
      </c>
      <c r="L28" s="76">
        <f t="shared" si="5"/>
        <v>5946896.1400000006</v>
      </c>
      <c r="M28" s="76">
        <f t="shared" si="2"/>
        <v>0</v>
      </c>
      <c r="N28" s="76">
        <f t="shared" si="3"/>
        <v>0</v>
      </c>
    </row>
    <row r="29" spans="1:32" x14ac:dyDescent="0.25">
      <c r="A29" s="81"/>
      <c r="B29" s="81"/>
      <c r="C29" s="81"/>
      <c r="D29" s="81"/>
      <c r="E29" s="81"/>
      <c r="F29" s="81"/>
      <c r="G29" s="81"/>
      <c r="H29" s="81"/>
      <c r="I29" s="82">
        <f>SUM(I2:I28)</f>
        <v>1483692677.3499999</v>
      </c>
      <c r="J29" s="82">
        <f>SUM(J2:J28)</f>
        <v>27240893.579999998</v>
      </c>
      <c r="K29" s="82">
        <f>SUM(K2:K28)</f>
        <v>1456451783.7700002</v>
      </c>
      <c r="L29" s="82">
        <f>SUM(L2:L28)</f>
        <v>1456451783.7700002</v>
      </c>
      <c r="M29" s="82">
        <f>SUM(M2:M25)</f>
        <v>0</v>
      </c>
      <c r="N29" s="82">
        <f>SUM(N2:N25)</f>
        <v>0</v>
      </c>
    </row>
    <row r="30" spans="1:32" x14ac:dyDescent="0.25">
      <c r="I30" s="67"/>
      <c r="J30" s="67"/>
      <c r="K30" s="67"/>
      <c r="L30" s="67"/>
      <c r="M30" s="67"/>
      <c r="N30" s="67"/>
    </row>
    <row r="31" spans="1:32" x14ac:dyDescent="0.25">
      <c r="C31" s="31" t="s">
        <v>81</v>
      </c>
      <c r="D31" s="31" t="s">
        <v>62</v>
      </c>
      <c r="E31" s="31" t="s">
        <v>65</v>
      </c>
      <c r="F31" s="31" t="s">
        <v>53</v>
      </c>
      <c r="G31" s="31" t="s">
        <v>54</v>
      </c>
      <c r="H31" s="31" t="s">
        <v>63</v>
      </c>
      <c r="I31" s="67" t="s">
        <v>64</v>
      </c>
      <c r="J31" s="67" t="s">
        <v>57</v>
      </c>
      <c r="K31" s="67" t="s">
        <v>17</v>
      </c>
      <c r="L31" s="67"/>
      <c r="M31" s="67"/>
      <c r="N31" s="67"/>
    </row>
    <row r="32" spans="1:32" x14ac:dyDescent="0.25">
      <c r="C32" s="92" t="str">
        <f>D32&amp;"."&amp;0</f>
        <v>20.10.26.572.3009.4.702.33903900.00.0</v>
      </c>
      <c r="D32" s="92" t="s">
        <v>72</v>
      </c>
      <c r="E32" s="92" t="str">
        <f>IFERROR(VLOOKUP($D32,$D$2:$E$13,2,FALSE),"")</f>
        <v>Serviços de Engenharia de Tráfego</v>
      </c>
      <c r="F32" s="92">
        <v>20</v>
      </c>
      <c r="G32" s="92">
        <v>10</v>
      </c>
      <c r="H32" s="94">
        <f ca="1">SUMIF($D$2:$I$8,D32,$I$2:$I$8)</f>
        <v>634343583</v>
      </c>
      <c r="I32" s="94">
        <f ca="1">SUMIF($D$2:$I$28,D32,$I$2:$I$28)-J32</f>
        <v>856599326.5</v>
      </c>
      <c r="J32" s="94">
        <f ca="1">SUMIF($D$2:$J$28,D32,$J$2:$J$28)</f>
        <v>23950000</v>
      </c>
      <c r="K32" s="94">
        <f ca="1">SUMIF($D$2:$K$28,D32,$K$2:$K$28)</f>
        <v>856599326.5</v>
      </c>
      <c r="L32" s="67"/>
      <c r="M32" s="67"/>
      <c r="N32" s="67"/>
    </row>
    <row r="33" spans="1:14" x14ac:dyDescent="0.25">
      <c r="C33" s="72" t="str">
        <f t="shared" ref="C33:C40" si="7">D33&amp;"."&amp;0</f>
        <v>87.10.14.422.3009.4.657.33903900.08.0</v>
      </c>
      <c r="D33" s="72" t="s">
        <v>73</v>
      </c>
      <c r="E33" s="103"/>
      <c r="F33" s="72">
        <v>87</v>
      </c>
      <c r="G33" s="72">
        <v>10</v>
      </c>
      <c r="H33" s="104">
        <f ca="1">SUMIF($D$2:$I$8,D33,$I$2:$I$8)</f>
        <v>0</v>
      </c>
      <c r="I33" s="104">
        <f ca="1">SUMIF($D$2:$I$28,D33,$I$2:$I$28)-J33</f>
        <v>0</v>
      </c>
      <c r="J33" s="104">
        <f t="shared" ref="J33:J40" ca="1" si="8">SUMIF($D$2:$J$28,D33,$J$2:$J$28)</f>
        <v>0</v>
      </c>
      <c r="K33" s="104">
        <f t="shared" ref="K33:K40" ca="1" si="9">SUMIF($D$2:$K$28,D33,$K$2:$K$28)</f>
        <v>0</v>
      </c>
      <c r="L33" s="67"/>
      <c r="M33" s="67"/>
      <c r="N33" s="67"/>
    </row>
    <row r="34" spans="1:14" x14ac:dyDescent="0.25">
      <c r="C34" s="31" t="str">
        <f t="shared" si="7"/>
        <v>87.10.26.126.3011.1.220.44904000.08.0</v>
      </c>
      <c r="D34" s="31" t="s">
        <v>141</v>
      </c>
      <c r="E34" s="31" t="str">
        <f>IFERROR(VLOOKUP($D34,$D$2:$E$22,2,FALSE),"")</f>
        <v/>
      </c>
      <c r="F34" s="31">
        <v>87</v>
      </c>
      <c r="G34" s="31">
        <v>10</v>
      </c>
      <c r="H34" s="67">
        <f t="shared" ref="H34:H40" ca="1" si="10">SUMIF($D$2:$I$8,D34,$I$2:$I$8)</f>
        <v>0</v>
      </c>
      <c r="I34" s="67">
        <f ca="1">SUMIF($D$2:$I$28,D34,$I$2:$I$28)-J34</f>
        <v>0</v>
      </c>
      <c r="J34" s="67">
        <f t="shared" ca="1" si="8"/>
        <v>0</v>
      </c>
      <c r="K34" s="67">
        <f t="shared" ca="1" si="9"/>
        <v>0</v>
      </c>
    </row>
    <row r="35" spans="1:14" x14ac:dyDescent="0.25">
      <c r="C35" s="31" t="str">
        <f>D35&amp;"."&amp;0</f>
        <v>87.10.26.126.3024.2.171.33904000.08.0</v>
      </c>
      <c r="D35" s="31" t="s">
        <v>140</v>
      </c>
      <c r="E35" s="31" t="str">
        <f>IFERROR(VLOOKUP($D35,$D$2:$E$22,2,FALSE),"")</f>
        <v/>
      </c>
      <c r="F35" s="31">
        <v>87</v>
      </c>
      <c r="G35" s="31">
        <v>10</v>
      </c>
      <c r="H35" s="67">
        <f t="shared" ca="1" si="10"/>
        <v>0</v>
      </c>
      <c r="I35" s="67">
        <f t="shared" ref="I35:I36" ca="1" si="11">SUMIF($D$2:$I$28,D35,$I$2:$I$28)-J35</f>
        <v>0</v>
      </c>
      <c r="J35" s="67">
        <f t="shared" ca="1" si="8"/>
        <v>0</v>
      </c>
      <c r="K35" s="67">
        <f t="shared" ca="1" si="9"/>
        <v>0</v>
      </c>
    </row>
    <row r="36" spans="1:14" x14ac:dyDescent="0.25">
      <c r="C36" s="31" t="str">
        <f t="shared" si="7"/>
        <v>87.10.26.572.3009.4.658.33903900.00.0</v>
      </c>
      <c r="D36" s="31" t="s">
        <v>74</v>
      </c>
      <c r="E36" s="31" t="str">
        <f>IFERROR(VLOOKUP($D36,$D$2:$E$13,2,FALSE),"")</f>
        <v/>
      </c>
      <c r="F36" s="31">
        <v>87</v>
      </c>
      <c r="G36" s="31">
        <v>10</v>
      </c>
      <c r="H36" s="67">
        <f t="shared" ca="1" si="10"/>
        <v>0</v>
      </c>
      <c r="I36" s="67">
        <f t="shared" ca="1" si="11"/>
        <v>0</v>
      </c>
      <c r="J36" s="67">
        <f t="shared" ca="1" si="8"/>
        <v>0</v>
      </c>
      <c r="K36" s="67">
        <f t="shared" ca="1" si="9"/>
        <v>0</v>
      </c>
    </row>
    <row r="37" spans="1:14" x14ac:dyDescent="0.25">
      <c r="C37" s="97" t="str">
        <f t="shared" si="7"/>
        <v>87.10.26.572.3009.4.658.33903900.08.0</v>
      </c>
      <c r="D37" s="97" t="s">
        <v>76</v>
      </c>
      <c r="E37" s="97" t="str">
        <f t="shared" ref="E37:E38" si="12">IFERROR(VLOOKUP($D37,$D$2:$E$13,2,FALSE),"")</f>
        <v>Manutenção e Operação da Sinalização do Sistema Viário</v>
      </c>
      <c r="F37" s="97">
        <v>87</v>
      </c>
      <c r="G37" s="97">
        <v>10</v>
      </c>
      <c r="H37" s="99">
        <f ca="1">SUMIF($D$2:$I$8,D37,$I$2:$I$8)</f>
        <v>5000000</v>
      </c>
      <c r="I37" s="99">
        <f ca="1">SUMIF($D$2:$I$28,D37,$I$2:$I$28)-J37</f>
        <v>178367671.14000002</v>
      </c>
      <c r="J37" s="99">
        <f t="shared" ca="1" si="8"/>
        <v>3025472.5999999996</v>
      </c>
      <c r="K37" s="99">
        <f t="shared" ca="1" si="9"/>
        <v>178367671.13999999</v>
      </c>
    </row>
    <row r="38" spans="1:14" x14ac:dyDescent="0.25">
      <c r="C38" s="87" t="str">
        <f t="shared" si="7"/>
        <v>87.10.26.572.3009.4.702.33903900.08.0</v>
      </c>
      <c r="D38" s="87" t="s">
        <v>77</v>
      </c>
      <c r="E38" s="87" t="str">
        <f t="shared" si="12"/>
        <v>Serviços de Engenharia de Tráfego</v>
      </c>
      <c r="F38" s="87">
        <v>87</v>
      </c>
      <c r="G38" s="87">
        <v>10</v>
      </c>
      <c r="H38" s="89">
        <f ca="1">SUMIF($D$2:$I$8,D38,$I$2:$I$8)</f>
        <v>420010679</v>
      </c>
      <c r="I38" s="89">
        <f ca="1">SUMIF($D$2:$I$28,D38,$I$2:$I$28)-J38</f>
        <v>420010679</v>
      </c>
      <c r="J38" s="89">
        <f t="shared" ca="1" si="8"/>
        <v>0</v>
      </c>
      <c r="K38" s="89">
        <f t="shared" ca="1" si="9"/>
        <v>420010679</v>
      </c>
    </row>
    <row r="39" spans="1:14" ht="30" x14ac:dyDescent="0.25">
      <c r="C39" s="71" t="str">
        <f t="shared" si="7"/>
        <v>87.10.12.422.3009.4.657.33903900.02.0</v>
      </c>
      <c r="D39" s="71" t="s">
        <v>200</v>
      </c>
      <c r="E39" s="101" t="s">
        <v>199</v>
      </c>
      <c r="F39" s="71">
        <v>87</v>
      </c>
      <c r="G39" s="71">
        <v>10</v>
      </c>
      <c r="H39" s="102">
        <f ca="1">SUMIF($D$2:$I$8,D39,$I$2:$I$8)</f>
        <v>0</v>
      </c>
      <c r="I39" s="102">
        <f ca="1">SUMIF($D$2:$I$28,D39,$I$2:$I$28)-J39</f>
        <v>1474107.1300000001</v>
      </c>
      <c r="J39" s="102">
        <f t="shared" ca="1" si="8"/>
        <v>265420.98</v>
      </c>
      <c r="K39" s="102">
        <f t="shared" ca="1" si="9"/>
        <v>1474107.13</v>
      </c>
    </row>
    <row r="40" spans="1:14" x14ac:dyDescent="0.25">
      <c r="C40" s="31" t="str">
        <f t="shared" si="7"/>
        <v>.0</v>
      </c>
      <c r="F40" s="31">
        <v>87</v>
      </c>
      <c r="G40" s="31">
        <v>10</v>
      </c>
      <c r="H40" s="67">
        <f t="shared" ca="1" si="10"/>
        <v>0</v>
      </c>
      <c r="I40" s="67">
        <f ca="1">SUMIF($D$2:$I$28,D40,$I$2:$I$28)-J40</f>
        <v>0</v>
      </c>
      <c r="J40" s="67">
        <f t="shared" ca="1" si="8"/>
        <v>0</v>
      </c>
      <c r="K40" s="67">
        <f t="shared" ca="1" si="9"/>
        <v>0</v>
      </c>
    </row>
    <row r="41" spans="1:14" x14ac:dyDescent="0.25">
      <c r="H41" s="67">
        <f ca="1">SUM(H32:H40)</f>
        <v>1059354262</v>
      </c>
      <c r="I41" s="67">
        <f ca="1">SUM(I32:I40)</f>
        <v>1456451783.77</v>
      </c>
      <c r="J41" s="67">
        <f ca="1">SUM(J32:J40)</f>
        <v>27240893.580000002</v>
      </c>
      <c r="K41" s="67">
        <f ca="1">SUM(K32:K40)</f>
        <v>1456451783.77</v>
      </c>
    </row>
    <row r="42" spans="1:14" x14ac:dyDescent="0.25">
      <c r="I42" s="78"/>
    </row>
    <row r="43" spans="1:14" x14ac:dyDescent="0.25">
      <c r="F43" s="83" t="s">
        <v>71</v>
      </c>
      <c r="I43" s="78"/>
    </row>
    <row r="44" spans="1:14" x14ac:dyDescent="0.25">
      <c r="D44" s="83" t="s">
        <v>65</v>
      </c>
      <c r="E44" s="83" t="s">
        <v>62</v>
      </c>
      <c r="F44" s="31" t="s">
        <v>68</v>
      </c>
      <c r="G44" s="31" t="s">
        <v>69</v>
      </c>
      <c r="H44" s="31" t="s">
        <v>70</v>
      </c>
      <c r="K44" s="78"/>
    </row>
    <row r="45" spans="1:14" x14ac:dyDescent="0.25">
      <c r="D45" s="31" t="s">
        <v>22</v>
      </c>
      <c r="E45" s="31" t="s">
        <v>76</v>
      </c>
      <c r="F45" s="32">
        <v>5000000</v>
      </c>
      <c r="G45" s="32">
        <v>178367671.14000002</v>
      </c>
      <c r="H45" s="32">
        <v>178367671.13999999</v>
      </c>
    </row>
    <row r="46" spans="1:14" ht="15.75" thickBot="1" x14ac:dyDescent="0.3">
      <c r="D46" s="31" t="s">
        <v>20</v>
      </c>
      <c r="E46" s="31" t="s">
        <v>72</v>
      </c>
      <c r="F46" s="32">
        <v>634343583</v>
      </c>
      <c r="G46" s="32">
        <v>856599326.5</v>
      </c>
      <c r="H46" s="32">
        <v>856599326.5</v>
      </c>
      <c r="K46" s="78"/>
    </row>
    <row r="47" spans="1:14" x14ac:dyDescent="0.25">
      <c r="A47" s="84" t="s">
        <v>203</v>
      </c>
      <c r="D47" s="31" t="s">
        <v>20</v>
      </c>
      <c r="E47" s="31" t="s">
        <v>77</v>
      </c>
      <c r="F47" s="32">
        <v>420010679</v>
      </c>
      <c r="G47" s="32">
        <v>420010679</v>
      </c>
      <c r="H47" s="32">
        <v>420010679</v>
      </c>
    </row>
    <row r="48" spans="1:14" ht="15.75" thickBot="1" x14ac:dyDescent="0.3">
      <c r="A48" s="85">
        <v>46091</v>
      </c>
      <c r="D48" s="31" t="s">
        <v>199</v>
      </c>
      <c r="E48" s="31" t="s">
        <v>200</v>
      </c>
      <c r="F48" s="32">
        <v>0</v>
      </c>
      <c r="G48" s="32">
        <v>1474107.1300000001</v>
      </c>
      <c r="H48" s="32">
        <v>1474107.13</v>
      </c>
    </row>
    <row r="49" spans="4:8" x14ac:dyDescent="0.25">
      <c r="D49" s="31" t="s">
        <v>67</v>
      </c>
      <c r="F49" s="32">
        <v>1059354262</v>
      </c>
      <c r="G49" s="32">
        <v>1456451783.77</v>
      </c>
      <c r="H49" s="32">
        <v>1456451783.77</v>
      </c>
    </row>
  </sheetData>
  <autoFilter ref="A1:N29" xr:uid="{9B3B421C-2D2D-45F8-95A5-BA119C2CD781}"/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showGridLines="0" tabSelected="1" workbookViewId="0">
      <selection sqref="A1:D35"/>
    </sheetView>
  </sheetViews>
  <sheetFormatPr defaultRowHeight="15" x14ac:dyDescent="0.25"/>
  <cols>
    <col min="1" max="1" width="77.28515625" customWidth="1"/>
    <col min="2" max="3" width="18.42578125" bestFit="1" customWidth="1"/>
    <col min="4" max="4" width="18.42578125" customWidth="1"/>
  </cols>
  <sheetData>
    <row r="1" spans="1:4" ht="16.5" x14ac:dyDescent="0.3">
      <c r="A1" s="1" t="s">
        <v>45</v>
      </c>
    </row>
    <row r="2" spans="1:4" ht="9" customHeight="1" x14ac:dyDescent="0.25">
      <c r="A2" s="64" t="s">
        <v>82</v>
      </c>
    </row>
    <row r="3" spans="1:4" ht="9" customHeight="1" x14ac:dyDescent="0.25"/>
    <row r="4" spans="1:4" ht="17.25" thickBot="1" x14ac:dyDescent="0.3">
      <c r="A4" s="108" t="s">
        <v>227</v>
      </c>
      <c r="B4" s="109"/>
      <c r="C4" s="109"/>
      <c r="D4" s="110"/>
    </row>
    <row r="5" spans="1:4" ht="29.25" thickBot="1" x14ac:dyDescent="0.3">
      <c r="A5" s="3" t="s">
        <v>46</v>
      </c>
      <c r="B5" s="135" t="s">
        <v>244</v>
      </c>
      <c r="C5" s="135" t="s">
        <v>245</v>
      </c>
      <c r="D5" s="12" t="str">
        <f ca="1">CONCATENATE("Realizado até "&amp;TEXT(TODAY(),"dd/mm/aaaa"))</f>
        <v>Realizado até 12/05/2026</v>
      </c>
    </row>
    <row r="6" spans="1:4" ht="16.5" x14ac:dyDescent="0.25">
      <c r="A6" s="3" t="s">
        <v>228</v>
      </c>
      <c r="B6" s="5">
        <f>Detalhado!D13</f>
        <v>1343234986.0799999</v>
      </c>
      <c r="C6" s="5">
        <f>Detalhado!E13</f>
        <v>1343234986.0799999</v>
      </c>
      <c r="D6" s="5">
        <f>Detalhado!F13</f>
        <v>532741847.73000002</v>
      </c>
    </row>
    <row r="7" spans="1:4" ht="16.5" x14ac:dyDescent="0.25">
      <c r="A7" s="2"/>
      <c r="B7" s="6"/>
      <c r="C7" s="2"/>
      <c r="D7" s="2"/>
    </row>
    <row r="8" spans="1:4" ht="16.5" x14ac:dyDescent="0.25">
      <c r="A8" s="108" t="s">
        <v>226</v>
      </c>
      <c r="B8" s="109"/>
      <c r="C8" s="109"/>
      <c r="D8" s="110"/>
    </row>
    <row r="9" spans="1:4" ht="16.5" x14ac:dyDescent="0.25">
      <c r="A9" s="3" t="s">
        <v>46</v>
      </c>
      <c r="B9" s="4" t="s">
        <v>16</v>
      </c>
      <c r="C9" s="4" t="s">
        <v>18</v>
      </c>
      <c r="D9" s="4" t="s">
        <v>17</v>
      </c>
    </row>
    <row r="10" spans="1:4" ht="16.5" x14ac:dyDescent="0.25">
      <c r="A10" s="3" t="s">
        <v>183</v>
      </c>
      <c r="B10" s="5">
        <f>Detalhado!D24</f>
        <v>1059354262</v>
      </c>
      <c r="C10" s="5">
        <f>Detalhado!E24</f>
        <v>1456451783.77</v>
      </c>
      <c r="D10" s="5">
        <f>Detalhado!F24</f>
        <v>1456451783.77</v>
      </c>
    </row>
    <row r="11" spans="1:4" ht="16.5" x14ac:dyDescent="0.25">
      <c r="A11" s="2"/>
      <c r="B11" s="6"/>
      <c r="C11" s="2"/>
      <c r="D11" s="2"/>
    </row>
    <row r="12" spans="1:4" ht="16.5" x14ac:dyDescent="0.25">
      <c r="A12" s="108" t="s">
        <v>182</v>
      </c>
      <c r="B12" s="109"/>
      <c r="C12" s="109"/>
      <c r="D12" s="110"/>
    </row>
    <row r="13" spans="1:4" ht="16.5" x14ac:dyDescent="0.25">
      <c r="A13" s="3" t="s">
        <v>46</v>
      </c>
      <c r="B13" s="4" t="s">
        <v>16</v>
      </c>
      <c r="C13" s="4" t="s">
        <v>18</v>
      </c>
      <c r="D13" s="4" t="s">
        <v>17</v>
      </c>
    </row>
    <row r="14" spans="1:4" ht="16.5" x14ac:dyDescent="0.25">
      <c r="A14" s="3" t="s">
        <v>160</v>
      </c>
      <c r="B14" s="5">
        <f>Detalhado!D35</f>
        <v>1203061451</v>
      </c>
      <c r="C14" s="5">
        <f>Detalhado!E35</f>
        <v>1490908930.25</v>
      </c>
      <c r="D14" s="5">
        <f>Detalhado!F35</f>
        <v>1490908930.25</v>
      </c>
    </row>
    <row r="15" spans="1:4" ht="16.5" x14ac:dyDescent="0.25">
      <c r="A15" s="2"/>
      <c r="B15" s="6"/>
      <c r="C15" s="2"/>
      <c r="D15" s="2"/>
    </row>
    <row r="16" spans="1:4" ht="16.5" x14ac:dyDescent="0.25">
      <c r="A16" s="108" t="s">
        <v>149</v>
      </c>
      <c r="B16" s="109"/>
      <c r="C16" s="109"/>
      <c r="D16" s="110"/>
    </row>
    <row r="17" spans="1:4" ht="16.5" x14ac:dyDescent="0.25">
      <c r="A17" s="3" t="s">
        <v>46</v>
      </c>
      <c r="B17" s="4" t="s">
        <v>16</v>
      </c>
      <c r="C17" s="4" t="s">
        <v>18</v>
      </c>
      <c r="D17" s="4" t="s">
        <v>17</v>
      </c>
    </row>
    <row r="18" spans="1:4" ht="16.5" x14ac:dyDescent="0.25">
      <c r="A18" s="3" t="s">
        <v>84</v>
      </c>
      <c r="B18" s="5">
        <f>Detalhado!D46</f>
        <v>1633131566.1300001</v>
      </c>
      <c r="C18" s="5">
        <f>Detalhado!E46</f>
        <v>1385334497.3800001</v>
      </c>
      <c r="D18" s="5">
        <f>Detalhado!F46</f>
        <v>1330073657.3899999</v>
      </c>
    </row>
    <row r="19" spans="1:4" ht="16.5" x14ac:dyDescent="0.25">
      <c r="A19" s="2"/>
      <c r="B19" s="6"/>
      <c r="C19" s="2"/>
      <c r="D19" s="2"/>
    </row>
    <row r="20" spans="1:4" ht="16.5" x14ac:dyDescent="0.25">
      <c r="A20" s="108" t="s">
        <v>85</v>
      </c>
      <c r="B20" s="109"/>
      <c r="C20" s="109"/>
      <c r="D20" s="110"/>
    </row>
    <row r="21" spans="1:4" ht="16.5" x14ac:dyDescent="0.25">
      <c r="A21" s="3" t="s">
        <v>46</v>
      </c>
      <c r="B21" s="4" t="s">
        <v>16</v>
      </c>
      <c r="C21" s="4" t="s">
        <v>18</v>
      </c>
      <c r="D21" s="4" t="s">
        <v>17</v>
      </c>
    </row>
    <row r="22" spans="1:4" ht="16.5" x14ac:dyDescent="0.25">
      <c r="A22" s="3" t="s">
        <v>43</v>
      </c>
      <c r="B22" s="5">
        <f>Detalhado!D59</f>
        <v>1033779071</v>
      </c>
      <c r="C22" s="5">
        <f>Detalhado!E59</f>
        <v>1201114951.8899999</v>
      </c>
      <c r="D22" s="5">
        <f>Detalhado!F59</f>
        <v>1198664180.9400001</v>
      </c>
    </row>
    <row r="23" spans="1:4" ht="16.5" x14ac:dyDescent="0.25">
      <c r="A23" s="2"/>
      <c r="B23" s="6"/>
      <c r="C23" s="2"/>
      <c r="D23" s="2"/>
    </row>
    <row r="24" spans="1:4" ht="16.5" hidden="1" x14ac:dyDescent="0.25">
      <c r="A24" s="108" t="s">
        <v>49</v>
      </c>
      <c r="B24" s="109"/>
      <c r="C24" s="109"/>
      <c r="D24" s="110"/>
    </row>
    <row r="25" spans="1:4" ht="16.5" hidden="1" x14ac:dyDescent="0.25">
      <c r="A25" s="3" t="s">
        <v>46</v>
      </c>
      <c r="B25" s="4" t="s">
        <v>16</v>
      </c>
      <c r="C25" s="4" t="s">
        <v>18</v>
      </c>
      <c r="D25" s="4" t="s">
        <v>17</v>
      </c>
    </row>
    <row r="26" spans="1:4" ht="16.5" hidden="1" x14ac:dyDescent="0.25">
      <c r="A26" s="3" t="s">
        <v>36</v>
      </c>
      <c r="B26" s="5">
        <f>Detalhado!D72</f>
        <v>927221329</v>
      </c>
      <c r="C26" s="5">
        <f>Detalhado!E72</f>
        <v>1058627665.88</v>
      </c>
      <c r="D26" s="5">
        <f>Detalhado!F72</f>
        <v>1054707474.1799999</v>
      </c>
    </row>
    <row r="27" spans="1:4" ht="16.5" hidden="1" x14ac:dyDescent="0.25">
      <c r="A27" s="2"/>
      <c r="B27" s="6"/>
      <c r="C27" s="2"/>
      <c r="D27" s="2"/>
    </row>
    <row r="28" spans="1:4" ht="16.5" hidden="1" x14ac:dyDescent="0.25">
      <c r="A28" s="108" t="s">
        <v>47</v>
      </c>
      <c r="B28" s="109"/>
      <c r="C28" s="109"/>
      <c r="D28" s="110"/>
    </row>
    <row r="29" spans="1:4" ht="16.5" hidden="1" x14ac:dyDescent="0.25">
      <c r="A29" s="3" t="s">
        <v>46</v>
      </c>
      <c r="B29" s="4" t="s">
        <v>16</v>
      </c>
      <c r="C29" s="4" t="s">
        <v>18</v>
      </c>
      <c r="D29" s="4" t="s">
        <v>17</v>
      </c>
    </row>
    <row r="30" spans="1:4" ht="16.5" hidden="1" x14ac:dyDescent="0.25">
      <c r="A30" s="3" t="s">
        <v>7</v>
      </c>
      <c r="B30" s="5">
        <f>Detalhado!D84</f>
        <v>938280503</v>
      </c>
      <c r="C30" s="5">
        <f>Detalhado!E84</f>
        <v>1034728279.75</v>
      </c>
      <c r="D30" s="5">
        <f>Detalhado!F84</f>
        <v>965143919.33999991</v>
      </c>
    </row>
    <row r="31" spans="1:4" ht="16.5" hidden="1" x14ac:dyDescent="0.25">
      <c r="A31" s="2"/>
      <c r="B31" s="6"/>
      <c r="C31" s="6"/>
      <c r="D31" s="6"/>
    </row>
    <row r="32" spans="1:4" ht="16.5" hidden="1" x14ac:dyDescent="0.25">
      <c r="A32" s="108" t="s">
        <v>48</v>
      </c>
      <c r="B32" s="109"/>
      <c r="C32" s="109"/>
      <c r="D32" s="110"/>
    </row>
    <row r="33" spans="1:4" ht="16.5" hidden="1" x14ac:dyDescent="0.25">
      <c r="A33" s="3" t="s">
        <v>46</v>
      </c>
      <c r="B33" s="4" t="s">
        <v>16</v>
      </c>
      <c r="C33" s="4" t="s">
        <v>18</v>
      </c>
      <c r="D33" s="4" t="s">
        <v>17</v>
      </c>
    </row>
    <row r="34" spans="1:4" ht="16.5" hidden="1" x14ac:dyDescent="0.25">
      <c r="A34" s="3" t="s">
        <v>31</v>
      </c>
      <c r="B34" s="5">
        <f>Detalhado!D97</f>
        <v>785272250</v>
      </c>
      <c r="C34" s="5">
        <f>Detalhado!E97</f>
        <v>928810877</v>
      </c>
      <c r="D34" s="5">
        <f>Detalhado!F97</f>
        <v>952352220.81999993</v>
      </c>
    </row>
    <row r="35" spans="1:4" x14ac:dyDescent="0.25">
      <c r="A35" s="7" t="str">
        <f ca="1">CONCATENATE("*Informação atualizada até o final de cada ano.     **Informações atualizadas até "&amp;TEXT(TODAY(),"dd/mm/aaaa"))</f>
        <v>*Informação atualizada até o final de cada ano.     **Informações atualizadas até 12/05/2026</v>
      </c>
    </row>
    <row r="36" spans="1:4" x14ac:dyDescent="0.25">
      <c r="B36" s="7"/>
      <c r="C36" s="7"/>
      <c r="D36" s="7"/>
    </row>
  </sheetData>
  <mergeCells count="8">
    <mergeCell ref="A4:D4"/>
    <mergeCell ref="A32:D32"/>
    <mergeCell ref="A16:D16"/>
    <mergeCell ref="A8:D8"/>
    <mergeCell ref="A12:D12"/>
    <mergeCell ref="A20:D20"/>
    <mergeCell ref="A24:D24"/>
    <mergeCell ref="A28:D28"/>
  </mergeCells>
  <pageMargins left="0.51181102362204722" right="0.51181102362204722" top="0.32" bottom="0.33" header="0.16" footer="0.06"/>
  <pageSetup paperSize="9" orientation="landscape" r:id="rId1"/>
  <headerFooter>
    <oddFooter>&amp;L&amp;F - 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97"/>
  <sheetViews>
    <sheetView showGridLines="0" workbookViewId="0">
      <selection activeCell="B2" sqref="B2"/>
    </sheetView>
  </sheetViews>
  <sheetFormatPr defaultColWidth="9.140625" defaultRowHeight="14.25" x14ac:dyDescent="0.25"/>
  <cols>
    <col min="1" max="1" width="9.140625" style="7"/>
    <col min="2" max="2" width="67.5703125" style="7" customWidth="1"/>
    <col min="3" max="3" width="33.28515625" style="7" customWidth="1"/>
    <col min="4" max="4" width="24.85546875" style="7" customWidth="1"/>
    <col min="5" max="5" width="22.28515625" style="7" customWidth="1"/>
    <col min="6" max="6" width="28" style="7" customWidth="1"/>
    <col min="7" max="7" width="11.5703125" style="7" customWidth="1"/>
    <col min="8" max="8" width="17" style="7" customWidth="1"/>
    <col min="9" max="9" width="17.7109375" style="7" customWidth="1"/>
    <col min="10" max="10" width="6.42578125" style="7" customWidth="1"/>
    <col min="11" max="11" width="20.7109375" style="7" customWidth="1"/>
    <col min="12" max="14" width="9.140625" style="7"/>
    <col min="15" max="15" width="13.85546875" style="7" bestFit="1" customWidth="1"/>
    <col min="16" max="16384" width="9.140625" style="7"/>
  </cols>
  <sheetData>
    <row r="1" spans="1:9" ht="27" customHeight="1" thickBot="1" x14ac:dyDescent="0.3">
      <c r="B1" s="111" t="s">
        <v>246</v>
      </c>
      <c r="C1" s="112"/>
      <c r="D1" s="112"/>
      <c r="E1" s="112"/>
      <c r="F1" s="113"/>
    </row>
    <row r="2" spans="1:9" ht="13.5" customHeight="1" thickBot="1" x14ac:dyDescent="0.3"/>
    <row r="3" spans="1:9" ht="24" customHeight="1" thickBot="1" x14ac:dyDescent="0.3">
      <c r="B3" s="8" t="s">
        <v>229</v>
      </c>
      <c r="C3" s="9"/>
      <c r="D3" s="9"/>
      <c r="E3" s="9"/>
      <c r="F3" s="9"/>
    </row>
    <row r="4" spans="1:9" ht="30" customHeight="1" thickBot="1" x14ac:dyDescent="0.3">
      <c r="B4" s="10" t="s">
        <v>19</v>
      </c>
      <c r="C4" s="11" t="s">
        <v>15</v>
      </c>
      <c r="D4" s="135" t="s">
        <v>244</v>
      </c>
      <c r="E4" s="135" t="s">
        <v>245</v>
      </c>
      <c r="F4" s="12" t="str">
        <f ca="1">CONCATENATE("Realizado até "&amp;TEXT(TODAY(),"dd/mm/aaaa"))</f>
        <v>Realizado até 12/05/2026</v>
      </c>
    </row>
    <row r="5" spans="1:9" ht="30" hidden="1" customHeight="1" x14ac:dyDescent="0.25">
      <c r="A5" s="7" t="s">
        <v>42</v>
      </c>
      <c r="B5" s="30" t="s">
        <v>66</v>
      </c>
      <c r="C5" s="31" t="s">
        <v>73</v>
      </c>
      <c r="D5" s="32" t="str">
        <f>IFERROR(VLOOKUP(C5,'Empenhos 2024'!$E$42:$F$48,2,FALSE),"")</f>
        <v/>
      </c>
      <c r="E5" s="32" t="str">
        <f>IFERROR(VLOOKUP(C5,'Empenhos 2024'!$E$42:$G$48,3,FALSE),"")</f>
        <v/>
      </c>
      <c r="F5" s="33" t="str">
        <f>IFERROR(VLOOKUP(C5,'Empenhos 2024'!$E$42:$H$48,4,FALSE),"")</f>
        <v/>
      </c>
    </row>
    <row r="6" spans="1:9" ht="30" hidden="1" customHeight="1" x14ac:dyDescent="0.25">
      <c r="B6" s="42" t="s">
        <v>22</v>
      </c>
      <c r="C6" s="43"/>
      <c r="D6" s="44" t="str">
        <f>IFERROR(VLOOKUP(C6,'Empenhos 2025'!$E$45:$F$51,2,FALSE),"")</f>
        <v/>
      </c>
      <c r="E6" s="44" t="str">
        <f>IFERROR(VLOOKUP(C6,'Empenhos 2025'!$E$45:$G$51,3,FALSE),"")</f>
        <v/>
      </c>
      <c r="F6" s="45" t="str">
        <f>IFERROR(VLOOKUP(C6,'Empenhos 2025'!$E$45:$H$51,4,FALSE),"")</f>
        <v/>
      </c>
    </row>
    <row r="7" spans="1:9" ht="30" hidden="1" customHeight="1" x14ac:dyDescent="0.25">
      <c r="B7" s="46"/>
      <c r="C7" s="47"/>
      <c r="D7" s="48" t="str">
        <f>IFERROR(VLOOKUP(C7,'Empenhos 2025'!$E$45:$F$51,2,FALSE),"")</f>
        <v/>
      </c>
      <c r="E7" s="48" t="str">
        <f>IFERROR(VLOOKUP(C7,'Empenhos 2025'!$E$45:$G$51,3,FALSE),"")</f>
        <v/>
      </c>
      <c r="F7" s="49" t="str">
        <f>IFERROR(VLOOKUP(C7,'Empenhos 2025'!$E$45:$H$51,4,FALSE),"")</f>
        <v/>
      </c>
    </row>
    <row r="8" spans="1:9" ht="30" customHeight="1" x14ac:dyDescent="0.25">
      <c r="B8" s="30" t="s">
        <v>20</v>
      </c>
      <c r="C8" s="31" t="s">
        <v>72</v>
      </c>
      <c r="D8" s="32">
        <f>IFERROR(VLOOKUP(C8,'Empenhos 2026'!$E$45:$F$51,2,FALSE),"")</f>
        <v>113519499</v>
      </c>
      <c r="E8" s="32">
        <f>IFERROR(VLOOKUP(C8,'Empenhos 2026'!$E$45:$G$51,3,FALSE),"")</f>
        <v>113519499</v>
      </c>
      <c r="F8" s="33">
        <f>IFERROR(VLOOKUP(C8,'Empenhos 2026'!$E$45:$H$51,4,FALSE),"")</f>
        <v>62699482.619999997</v>
      </c>
    </row>
    <row r="9" spans="1:9" ht="30" customHeight="1" x14ac:dyDescent="0.25">
      <c r="B9" s="30"/>
      <c r="C9" s="31" t="s">
        <v>237</v>
      </c>
      <c r="D9" s="32">
        <f>IFERROR(VLOOKUP(C9,'Empenhos 2026'!$E$45:$F$51,2,FALSE),"")</f>
        <v>856599326</v>
      </c>
      <c r="E9" s="32">
        <f>IFERROR(VLOOKUP(C9,'Empenhos 2026'!$E$45:$G$51,3,FALSE),"")</f>
        <v>856599326</v>
      </c>
      <c r="F9" s="33">
        <f>IFERROR(VLOOKUP(C9,'Empenhos 2026'!$E$45:$H$51,4,FALSE),"")</f>
        <v>345790990.68000001</v>
      </c>
    </row>
    <row r="10" spans="1:9" ht="30" customHeight="1" thickBot="1" x14ac:dyDescent="0.3">
      <c r="B10" s="34"/>
      <c r="C10" s="35" t="s">
        <v>238</v>
      </c>
      <c r="D10" s="36">
        <f>IFERROR(VLOOKUP(C10,'Empenhos 2026'!$E$45:$F$51,2,FALSE),"")</f>
        <v>370650744</v>
      </c>
      <c r="E10" s="36">
        <f>IFERROR(VLOOKUP(C10,'Empenhos 2026'!$E$45:$G$51,3,FALSE),"")</f>
        <v>370650744</v>
      </c>
      <c r="F10" s="37">
        <f>IFERROR(VLOOKUP(C10,'Empenhos 2026'!$E$45:$H$51,4,FALSE),"")</f>
        <v>123550248</v>
      </c>
      <c r="I10" s="7" t="s">
        <v>42</v>
      </c>
    </row>
    <row r="11" spans="1:9" ht="30" customHeight="1" x14ac:dyDescent="0.25">
      <c r="A11" s="7" t="s">
        <v>42</v>
      </c>
      <c r="B11" s="136" t="str">
        <f>'Empenhos 2026'!D48</f>
        <v>Serviços de Engenharia de Tráfego e Educação de Trânsito</v>
      </c>
      <c r="C11" s="137" t="str">
        <f>'Empenhos 2026'!E48</f>
        <v>87.10.12.422.3009.4.657.3390.3900.02</v>
      </c>
      <c r="D11" s="138">
        <f>GETPIVOTDATA("Soma de Inicial",'Empenhos 2026'!$D$43,"Dotação","87.10.12.422.3009.4.657.3390.3900.02","Nome","Serviços de Engenharia de Tráfego e Educação de Trânsito")</f>
        <v>1739528.11</v>
      </c>
      <c r="E11" s="138">
        <f>GETPIVOTDATA("Soma de Final",'Empenhos 2026'!$D$43,"Dotação","87.10.12.422.3009.4.657.3390.3900.02","Nome","Serviços de Engenharia de Tráfego e Educação de Trânsito")</f>
        <v>1739528.11</v>
      </c>
      <c r="F11" s="139">
        <f>GETPIVOTDATA("Soma de Realizado",'Empenhos 2026'!$D$43,"Dotação","87.10.12.422.3009.4.657.3390.3900.02","Nome","Serviços de Engenharia de Tráfego e Educação de Trânsito")</f>
        <v>0</v>
      </c>
    </row>
    <row r="12" spans="1:9" ht="30" customHeight="1" thickBot="1" x14ac:dyDescent="0.3">
      <c r="A12" s="7" t="s">
        <v>42</v>
      </c>
      <c r="B12" s="34"/>
      <c r="C12" s="35" t="str">
        <f>'Empenhos 2026'!E49</f>
        <v>87.10.15.452.4007.4.657.3390.3900.02</v>
      </c>
      <c r="D12" s="36">
        <f>GETPIVOTDATA("Soma de Inicial",'Empenhos 2026'!$D$43,"Dotação","87.10.15.452.4007.4.657.3390.3900.02","Nome","Serviços de Engenharia de Tráfego e Educação de Trânsito")</f>
        <v>725888.97</v>
      </c>
      <c r="E12" s="36">
        <f>GETPIVOTDATA("Soma de Final",'Empenhos 2026'!$D$43,"Dotação","87.10.15.452.4007.4.657.3390.3900.02","Nome","Serviços de Engenharia de Tráfego e Educação de Trânsito")</f>
        <v>725888.97</v>
      </c>
      <c r="F12" s="37">
        <f>GETPIVOTDATA("Soma de Realizado",'Empenhos 2026'!$D$43,"Dotação","87.10.15.452.4007.4.657.3390.3900.02","Nome","Serviços de Engenharia de Tráfego e Educação de Trânsito")</f>
        <v>701126.43</v>
      </c>
    </row>
    <row r="13" spans="1:9" ht="30" customHeight="1" thickBot="1" x14ac:dyDescent="0.3">
      <c r="B13" s="18" t="s">
        <v>228</v>
      </c>
      <c r="C13" s="19"/>
      <c r="D13" s="20">
        <f>SUM(D5:D12)</f>
        <v>1343234986.0799999</v>
      </c>
      <c r="E13" s="20">
        <f>SUM(E5:E12)</f>
        <v>1343234986.0799999</v>
      </c>
      <c r="F13" s="21">
        <f>SUM(F5:F12)</f>
        <v>532741847.73000002</v>
      </c>
      <c r="H13" s="23"/>
    </row>
    <row r="14" spans="1:9" ht="22.5" customHeight="1" thickBot="1" x14ac:dyDescent="0.3">
      <c r="D14" s="63">
        <f>D13-'Empenhos 2024'!F16</f>
        <v>1343234899.0799999</v>
      </c>
      <c r="E14" s="63">
        <f>E13-'Empenhos 2024'!G16</f>
        <v>1343234976.0799999</v>
      </c>
      <c r="F14" s="107">
        <f>F13-'Empenhos 2026'!H16</f>
        <v>532741847.73000002</v>
      </c>
    </row>
    <row r="15" spans="1:9" ht="24" customHeight="1" thickBot="1" x14ac:dyDescent="0.3">
      <c r="B15" s="8" t="s">
        <v>185</v>
      </c>
      <c r="C15" s="9"/>
      <c r="D15" s="9"/>
      <c r="E15" s="9"/>
      <c r="F15" s="9"/>
    </row>
    <row r="16" spans="1:9" ht="30" customHeight="1" thickBot="1" x14ac:dyDescent="0.3">
      <c r="B16" s="10" t="s">
        <v>19</v>
      </c>
      <c r="C16" s="11" t="s">
        <v>15</v>
      </c>
      <c r="D16" s="11" t="s">
        <v>16</v>
      </c>
      <c r="E16" s="11" t="s">
        <v>18</v>
      </c>
      <c r="F16" s="12" t="s">
        <v>17</v>
      </c>
    </row>
    <row r="17" spans="1:9" ht="30" hidden="1" customHeight="1" x14ac:dyDescent="0.25">
      <c r="A17" s="7" t="s">
        <v>42</v>
      </c>
      <c r="B17" s="30" t="s">
        <v>66</v>
      </c>
      <c r="C17" s="31" t="s">
        <v>73</v>
      </c>
      <c r="D17" s="32" t="str">
        <f>IFERROR(VLOOKUP(C17,'Empenhos 2024'!$E$42:$F$48,2,FALSE),"")</f>
        <v/>
      </c>
      <c r="E17" s="32" t="str">
        <f>IFERROR(VLOOKUP(C17,'Empenhos 2024'!$E$42:$G$48,3,FALSE),"")</f>
        <v/>
      </c>
      <c r="F17" s="33" t="str">
        <f>IFERROR(VLOOKUP(C17,'Empenhos 2024'!$E$42:$H$48,4,FALSE),"")</f>
        <v/>
      </c>
    </row>
    <row r="18" spans="1:9" ht="30" customHeight="1" x14ac:dyDescent="0.25">
      <c r="B18" s="42" t="s">
        <v>22</v>
      </c>
      <c r="C18" s="43" t="s">
        <v>76</v>
      </c>
      <c r="D18" s="44">
        <f>IFERROR(VLOOKUP(C18,'Empenhos 2025'!$E$45:$F$51,2,FALSE),"")</f>
        <v>5000000</v>
      </c>
      <c r="E18" s="44">
        <f>IFERROR(VLOOKUP(C18,'Empenhos 2025'!$E$45:$G$51,3,FALSE),"")</f>
        <v>178367671.14000002</v>
      </c>
      <c r="F18" s="45">
        <f>IFERROR(VLOOKUP(C18,'Empenhos 2025'!$E$45:$H$51,4,FALSE),"")</f>
        <v>178367671.13999999</v>
      </c>
    </row>
    <row r="19" spans="1:9" ht="30" hidden="1" customHeight="1" x14ac:dyDescent="0.25">
      <c r="B19" s="46"/>
      <c r="C19" s="47"/>
      <c r="D19" s="48" t="str">
        <f>IFERROR(VLOOKUP(C19,'Empenhos 2025'!$E$45:$F$51,2,FALSE),"")</f>
        <v/>
      </c>
      <c r="E19" s="48" t="str">
        <f>IFERROR(VLOOKUP(C19,'Empenhos 2025'!$E$45:$G$51,3,FALSE),"")</f>
        <v/>
      </c>
      <c r="F19" s="49" t="str">
        <f>IFERROR(VLOOKUP(C19,'Empenhos 2025'!$E$45:$H$51,4,FALSE),"")</f>
        <v/>
      </c>
    </row>
    <row r="20" spans="1:9" ht="30" customHeight="1" x14ac:dyDescent="0.25">
      <c r="B20" s="30" t="s">
        <v>20</v>
      </c>
      <c r="C20" s="31" t="s">
        <v>72</v>
      </c>
      <c r="D20" s="32">
        <f>IFERROR(VLOOKUP(C20,'Empenhos 2025'!$E$45:$F$51,2,FALSE),"")</f>
        <v>634343583</v>
      </c>
      <c r="E20" s="32">
        <f>IFERROR(VLOOKUP(C20,'Empenhos 2025'!$E$45:$G$51,3,FALSE),"")</f>
        <v>856599326.5</v>
      </c>
      <c r="F20" s="33">
        <f>IFERROR(VLOOKUP(C20,'Empenhos 2025'!$E$45:$H$51,4,FALSE),"")</f>
        <v>856599326.5</v>
      </c>
    </row>
    <row r="21" spans="1:9" ht="30" customHeight="1" thickBot="1" x14ac:dyDescent="0.3">
      <c r="B21" s="34"/>
      <c r="C21" s="35" t="s">
        <v>77</v>
      </c>
      <c r="D21" s="36">
        <f>IFERROR(VLOOKUP(C21,'Empenhos 2025'!$E$45:$F$51,2,FALSE),"")</f>
        <v>420010679</v>
      </c>
      <c r="E21" s="36">
        <f>IFERROR(VLOOKUP(C21,'Empenhos 2025'!$E$45:$G$51,3,FALSE),"")</f>
        <v>420010679</v>
      </c>
      <c r="F21" s="37">
        <f>IFERROR(VLOOKUP(C21,'Empenhos 2025'!$E$45:$H$51,4,FALSE),"")</f>
        <v>420010679</v>
      </c>
      <c r="I21" s="7" t="s">
        <v>42</v>
      </c>
    </row>
    <row r="22" spans="1:9" ht="30" customHeight="1" thickBot="1" x14ac:dyDescent="0.3">
      <c r="A22" s="7" t="s">
        <v>42</v>
      </c>
      <c r="B22" s="59" t="str">
        <f>'Empenhos 2025'!D48</f>
        <v>Serviços de Engenharia de Tráfego e Educação de Trânsito</v>
      </c>
      <c r="C22" s="60" t="str">
        <f>'Empenhos 2025'!E48</f>
        <v>87.10.12.422.3009.4.657.33903900.02</v>
      </c>
      <c r="D22" s="61">
        <f>IFERROR(VLOOKUP(C22,'Empenhos 2025'!$E$45:$F$51,2,FALSE),"")</f>
        <v>0</v>
      </c>
      <c r="E22" s="61">
        <f>IFERROR(VLOOKUP(C22,'Empenhos 2025'!$E$45:$G$51,3,FALSE),"")</f>
        <v>1474107.1300000001</v>
      </c>
      <c r="F22" s="62">
        <f>IFERROR(VLOOKUP(C22,'Empenhos 2025'!$E$45:$H$51,4,FALSE),"")</f>
        <v>1474107.13</v>
      </c>
    </row>
    <row r="23" spans="1:9" ht="30" hidden="1" customHeight="1" thickBot="1" x14ac:dyDescent="0.3">
      <c r="A23" s="7" t="s">
        <v>42</v>
      </c>
      <c r="B23" s="30" t="s">
        <v>147</v>
      </c>
      <c r="C23" s="31" t="s">
        <v>140</v>
      </c>
      <c r="D23" s="32" t="str">
        <f>IFERROR(VLOOKUP(C23,'Empenhos 2024'!$E$42:$F$48,2,FALSE),"")</f>
        <v/>
      </c>
      <c r="E23" s="32" t="str">
        <f>IFERROR(VLOOKUP(C23,'Empenhos 2024'!$E$42:$G$48,3,FALSE),"")</f>
        <v/>
      </c>
      <c r="F23" s="33" t="str">
        <f>IFERROR(VLOOKUP(C23,'Empenhos 2024'!$E$42:$H$48,4,FALSE),"")</f>
        <v/>
      </c>
    </row>
    <row r="24" spans="1:9" ht="30" customHeight="1" thickBot="1" x14ac:dyDescent="0.3">
      <c r="B24" s="18" t="s">
        <v>183</v>
      </c>
      <c r="C24" s="19"/>
      <c r="D24" s="20">
        <f>SUM(D17:D23)</f>
        <v>1059354262</v>
      </c>
      <c r="E24" s="20">
        <f>SUM(E17:E23)</f>
        <v>1456451783.77</v>
      </c>
      <c r="F24" s="21">
        <f>SUM(F17:F23)</f>
        <v>1456451783.77</v>
      </c>
      <c r="I24" s="7" t="s">
        <v>42</v>
      </c>
    </row>
    <row r="25" spans="1:9" ht="22.5" customHeight="1" thickBot="1" x14ac:dyDescent="0.3">
      <c r="D25" s="63">
        <f>D24-'Empenhos 2024'!F27</f>
        <v>1059354262</v>
      </c>
      <c r="E25" s="63">
        <f>E24-'Empenhos 2024'!G27</f>
        <v>1456451783.77</v>
      </c>
      <c r="F25" s="63">
        <f>F24-'Empenhos 2024'!H27</f>
        <v>1456451783.77</v>
      </c>
    </row>
    <row r="26" spans="1:9" ht="24" customHeight="1" thickBot="1" x14ac:dyDescent="0.3">
      <c r="B26" s="8" t="s">
        <v>184</v>
      </c>
      <c r="C26" s="9"/>
      <c r="D26" s="9"/>
      <c r="E26" s="9"/>
      <c r="F26" s="9"/>
    </row>
    <row r="27" spans="1:9" ht="30" customHeight="1" thickBot="1" x14ac:dyDescent="0.3">
      <c r="B27" s="10" t="s">
        <v>19</v>
      </c>
      <c r="C27" s="11" t="s">
        <v>15</v>
      </c>
      <c r="D27" s="11" t="s">
        <v>16</v>
      </c>
      <c r="E27" s="11" t="s">
        <v>18</v>
      </c>
      <c r="F27" s="12" t="s">
        <v>17</v>
      </c>
    </row>
    <row r="28" spans="1:9" ht="30" hidden="1" customHeight="1" x14ac:dyDescent="0.25">
      <c r="A28" s="7" t="s">
        <v>42</v>
      </c>
      <c r="B28" s="30" t="s">
        <v>66</v>
      </c>
      <c r="C28" s="31" t="s">
        <v>73</v>
      </c>
      <c r="D28" s="32" t="str">
        <f>IFERROR(VLOOKUP(C28,'Empenhos 2024'!$E$42:$F$48,2,FALSE),"")</f>
        <v/>
      </c>
      <c r="E28" s="32" t="str">
        <f>IFERROR(VLOOKUP(C28,'Empenhos 2024'!$E$42:$G$48,3,FALSE),"")</f>
        <v/>
      </c>
      <c r="F28" s="33" t="str">
        <f>IFERROR(VLOOKUP(C28,'Empenhos 2024'!$E$42:$H$48,4,FALSE),"")</f>
        <v/>
      </c>
    </row>
    <row r="29" spans="1:9" ht="30" customHeight="1" x14ac:dyDescent="0.25">
      <c r="B29" s="42" t="s">
        <v>22</v>
      </c>
      <c r="C29" s="43" t="s">
        <v>74</v>
      </c>
      <c r="D29" s="44">
        <f>IFERROR(VLOOKUP(C29,'Empenhos 2024'!$E$42:$F$48,2,FALSE),"")</f>
        <v>0</v>
      </c>
      <c r="E29" s="44">
        <f>IFERROR(VLOOKUP(C29,'Empenhos 2024'!$E$42:$G$48,3,FALSE),"")</f>
        <v>14107448.379999999</v>
      </c>
      <c r="F29" s="45">
        <f>IFERROR(VLOOKUP(C29,'Empenhos 2024'!$E$42:$H$48,4,FALSE),"")</f>
        <v>14107448.379999999</v>
      </c>
    </row>
    <row r="30" spans="1:9" ht="30" customHeight="1" x14ac:dyDescent="0.25">
      <c r="B30" s="46"/>
      <c r="C30" s="47" t="s">
        <v>76</v>
      </c>
      <c r="D30" s="48">
        <f>IFERROR(VLOOKUP(C30,'Empenhos 2024'!$E$42:$F$48,2,FALSE),"")</f>
        <v>94000000</v>
      </c>
      <c r="E30" s="48">
        <f>IFERROR(VLOOKUP(C30,'Empenhos 2024'!$E$42:$G$48,3,FALSE),"")</f>
        <v>179245556.87</v>
      </c>
      <c r="F30" s="49">
        <f>IFERROR(VLOOKUP(C30,'Empenhos 2024'!$E$42:$H$48,4,FALSE),"")</f>
        <v>179245556.87</v>
      </c>
    </row>
    <row r="31" spans="1:9" ht="30" customHeight="1" x14ac:dyDescent="0.25">
      <c r="B31" s="30" t="s">
        <v>20</v>
      </c>
      <c r="C31" s="31" t="s">
        <v>72</v>
      </c>
      <c r="D31" s="32">
        <f>IFERROR(VLOOKUP(C31,'Empenhos 2024'!$E$42:$F$48,2,FALSE),"")</f>
        <v>598500000</v>
      </c>
      <c r="E31" s="32">
        <f>IFERROR(VLOOKUP(C31,'Empenhos 2024'!$E$42:$G$48,3,FALSE),"")</f>
        <v>704812725.5</v>
      </c>
      <c r="F31" s="33">
        <f>IFERROR(VLOOKUP(C31,'Empenhos 2024'!$E$42:$H$48,4,FALSE),"")</f>
        <v>704812725.5</v>
      </c>
    </row>
    <row r="32" spans="1:9" ht="30" customHeight="1" thickBot="1" x14ac:dyDescent="0.3">
      <c r="B32" s="34"/>
      <c r="C32" s="35" t="s">
        <v>77</v>
      </c>
      <c r="D32" s="36">
        <f>IFERROR(VLOOKUP(C32,'Empenhos 2024'!$E$42:$F$48,2,FALSE),"")</f>
        <v>510561451</v>
      </c>
      <c r="E32" s="36">
        <f>IFERROR(VLOOKUP(C32,'Empenhos 2024'!$E$42:$G$48,3,FALSE),"")</f>
        <v>592743199.5</v>
      </c>
      <c r="F32" s="37">
        <f>IFERROR(VLOOKUP(C32,'Empenhos 2024'!$E$42:$H$48,4,FALSE),"")</f>
        <v>592743199.5</v>
      </c>
      <c r="I32" s="7" t="s">
        <v>42</v>
      </c>
    </row>
    <row r="33" spans="1:10" ht="30" hidden="1" customHeight="1" x14ac:dyDescent="0.25">
      <c r="A33" s="7" t="s">
        <v>42</v>
      </c>
      <c r="B33" s="59" t="s">
        <v>146</v>
      </c>
      <c r="C33" s="60" t="s">
        <v>141</v>
      </c>
      <c r="D33" s="61" t="str">
        <f>IFERROR(VLOOKUP(C33,'Empenhos 2024'!$E$42:$F$48,2,FALSE),"")</f>
        <v/>
      </c>
      <c r="E33" s="61" t="str">
        <f>IFERROR(VLOOKUP(C33,'Empenhos 2024'!$E$42:$G$48,3,FALSE),"")</f>
        <v/>
      </c>
      <c r="F33" s="62" t="str">
        <f>IFERROR(VLOOKUP(C33,'Empenhos 2024'!$E$42:$H$48,4,FALSE),"")</f>
        <v/>
      </c>
    </row>
    <row r="34" spans="1:10" ht="30" hidden="1" customHeight="1" thickBot="1" x14ac:dyDescent="0.3">
      <c r="A34" s="7" t="s">
        <v>42</v>
      </c>
      <c r="B34" s="30" t="s">
        <v>147</v>
      </c>
      <c r="C34" s="31" t="s">
        <v>140</v>
      </c>
      <c r="D34" s="32" t="str">
        <f>IFERROR(VLOOKUP(C34,'Empenhos 2024'!$E$42:$F$48,2,FALSE),"")</f>
        <v/>
      </c>
      <c r="E34" s="32" t="str">
        <f>IFERROR(VLOOKUP(C34,'Empenhos 2024'!$E$42:$G$48,3,FALSE),"")</f>
        <v/>
      </c>
      <c r="F34" s="33" t="str">
        <f>IFERROR(VLOOKUP(C34,'Empenhos 2024'!$E$42:$H$48,4,FALSE),"")</f>
        <v/>
      </c>
    </row>
    <row r="35" spans="1:10" ht="30" customHeight="1" thickBot="1" x14ac:dyDescent="0.3">
      <c r="B35" s="18" t="s">
        <v>160</v>
      </c>
      <c r="C35" s="19"/>
      <c r="D35" s="20">
        <f>SUM(D28:D34)</f>
        <v>1203061451</v>
      </c>
      <c r="E35" s="20">
        <f>SUM(E28:E34)</f>
        <v>1490908930.25</v>
      </c>
      <c r="F35" s="21">
        <f>SUM(F28:F34)</f>
        <v>1490908930.25</v>
      </c>
      <c r="I35" s="7" t="s">
        <v>42</v>
      </c>
    </row>
    <row r="36" spans="1:10" ht="30" customHeight="1" thickBot="1" x14ac:dyDescent="0.3">
      <c r="D36" s="63">
        <f>D35-'Empenhos 2024'!F38</f>
        <v>1203061451</v>
      </c>
      <c r="E36" s="63">
        <f>E35-'Empenhos 2024'!G38</f>
        <v>1490908930.25</v>
      </c>
      <c r="F36" s="63">
        <f ca="1">F35-'Empenhos 2024'!H38</f>
        <v>287847479.25</v>
      </c>
    </row>
    <row r="37" spans="1:10" ht="22.5" customHeight="1" thickBot="1" x14ac:dyDescent="0.3">
      <c r="B37" s="8" t="s">
        <v>83</v>
      </c>
      <c r="C37" s="9"/>
      <c r="D37" s="9"/>
      <c r="E37" s="9"/>
      <c r="F37" s="9"/>
    </row>
    <row r="38" spans="1:10" ht="30" customHeight="1" thickBot="1" x14ac:dyDescent="0.3">
      <c r="B38" s="10" t="s">
        <v>19</v>
      </c>
      <c r="C38" s="11" t="s">
        <v>15</v>
      </c>
      <c r="D38" s="11" t="s">
        <v>16</v>
      </c>
      <c r="E38" s="11" t="s">
        <v>18</v>
      </c>
      <c r="F38" s="12" t="s">
        <v>17</v>
      </c>
    </row>
    <row r="39" spans="1:10" ht="30" customHeight="1" x14ac:dyDescent="0.25">
      <c r="A39" s="7" t="s">
        <v>42</v>
      </c>
      <c r="B39" s="30" t="s">
        <v>66</v>
      </c>
      <c r="C39" s="31" t="s">
        <v>73</v>
      </c>
      <c r="D39" s="32">
        <v>21000000</v>
      </c>
      <c r="E39" s="32">
        <v>0</v>
      </c>
      <c r="F39" s="33">
        <v>0</v>
      </c>
    </row>
    <row r="40" spans="1:10" ht="30" customHeight="1" x14ac:dyDescent="0.25">
      <c r="B40" s="42" t="s">
        <v>22</v>
      </c>
      <c r="C40" s="43" t="s">
        <v>74</v>
      </c>
      <c r="D40" s="44">
        <v>0</v>
      </c>
      <c r="E40" s="44">
        <v>35072607.25</v>
      </c>
      <c r="F40" s="45">
        <v>35072607.25</v>
      </c>
    </row>
    <row r="41" spans="1:10" ht="30" customHeight="1" x14ac:dyDescent="0.25">
      <c r="B41" s="46"/>
      <c r="C41" s="47" t="s">
        <v>76</v>
      </c>
      <c r="D41" s="48">
        <v>91583333.340000004</v>
      </c>
      <c r="E41" s="48">
        <v>114719963.47</v>
      </c>
      <c r="F41" s="49">
        <v>114719963.47</v>
      </c>
    </row>
    <row r="42" spans="1:10" ht="30" customHeight="1" x14ac:dyDescent="0.25">
      <c r="B42" s="30" t="s">
        <v>20</v>
      </c>
      <c r="C42" s="31" t="s">
        <v>72</v>
      </c>
      <c r="D42" s="32">
        <v>688697622.78999996</v>
      </c>
      <c r="E42" s="32">
        <v>688697622.78999996</v>
      </c>
      <c r="F42" s="33">
        <v>688697622.78999996</v>
      </c>
    </row>
    <row r="43" spans="1:10" ht="30" customHeight="1" thickBot="1" x14ac:dyDescent="0.3">
      <c r="B43" s="34"/>
      <c r="C43" s="35" t="s">
        <v>77</v>
      </c>
      <c r="D43" s="36">
        <v>831850610</v>
      </c>
      <c r="E43" s="36">
        <v>546844303.87</v>
      </c>
      <c r="F43" s="37">
        <v>491583463.88</v>
      </c>
      <c r="I43" s="7" t="s">
        <v>42</v>
      </c>
    </row>
    <row r="44" spans="1:10" ht="30" hidden="1" customHeight="1" x14ac:dyDescent="0.25">
      <c r="A44" s="7" t="s">
        <v>42</v>
      </c>
      <c r="B44" s="59" t="s">
        <v>146</v>
      </c>
      <c r="C44" s="60" t="s">
        <v>141</v>
      </c>
      <c r="D44" s="61">
        <v>0</v>
      </c>
      <c r="E44" s="61">
        <v>0</v>
      </c>
      <c r="F44" s="62">
        <v>0</v>
      </c>
    </row>
    <row r="45" spans="1:10" ht="30" hidden="1" customHeight="1" thickBot="1" x14ac:dyDescent="0.3">
      <c r="A45" s="7" t="s">
        <v>42</v>
      </c>
      <c r="B45" s="30" t="s">
        <v>147</v>
      </c>
      <c r="C45" s="31" t="s">
        <v>140</v>
      </c>
      <c r="D45" s="32">
        <v>0</v>
      </c>
      <c r="E45" s="32">
        <v>0</v>
      </c>
      <c r="F45" s="33">
        <v>0</v>
      </c>
    </row>
    <row r="46" spans="1:10" ht="30" customHeight="1" thickBot="1" x14ac:dyDescent="0.3">
      <c r="B46" s="18" t="s">
        <v>84</v>
      </c>
      <c r="C46" s="19"/>
      <c r="D46" s="20">
        <f>SUM(D39:D45)</f>
        <v>1633131566.1300001</v>
      </c>
      <c r="E46" s="20">
        <f>SUM(E39:E45)</f>
        <v>1385334497.3800001</v>
      </c>
      <c r="F46" s="21">
        <f>SUM(F39:F45)</f>
        <v>1330073657.3899999</v>
      </c>
      <c r="I46" s="7" t="s">
        <v>42</v>
      </c>
    </row>
    <row r="47" spans="1:10" ht="22.5" customHeight="1" thickBot="1" x14ac:dyDescent="0.3">
      <c r="D47" s="63">
        <f>D46-'Empenhos 2024'!F49</f>
        <v>1633131566.1300001</v>
      </c>
      <c r="E47" s="63">
        <f>E46-'Empenhos 2024'!G49</f>
        <v>1385334497.3800001</v>
      </c>
      <c r="F47" s="63">
        <f>F46-'Empenhos 2024'!H49</f>
        <v>1330073657.3899999</v>
      </c>
    </row>
    <row r="48" spans="1:10" ht="24.75" customHeight="1" thickBot="1" x14ac:dyDescent="0.3">
      <c r="B48" s="8" t="s">
        <v>159</v>
      </c>
      <c r="C48" s="9"/>
      <c r="D48" s="9"/>
      <c r="E48" s="9"/>
      <c r="F48" s="9"/>
      <c r="H48" s="56"/>
      <c r="I48" s="56"/>
      <c r="J48" s="56"/>
    </row>
    <row r="49" spans="1:15" ht="30" customHeight="1" thickBot="1" x14ac:dyDescent="0.3">
      <c r="B49" s="10" t="s">
        <v>19</v>
      </c>
      <c r="C49" s="11" t="s">
        <v>15</v>
      </c>
      <c r="D49" s="11" t="s">
        <v>16</v>
      </c>
      <c r="E49" s="11" t="s">
        <v>18</v>
      </c>
      <c r="F49" s="12" t="s">
        <v>17</v>
      </c>
      <c r="I49" s="55"/>
      <c r="J49" s="55"/>
    </row>
    <row r="50" spans="1:15" ht="30" customHeight="1" x14ac:dyDescent="0.25">
      <c r="A50" s="7" t="s">
        <v>42</v>
      </c>
      <c r="B50" s="30" t="s">
        <v>66</v>
      </c>
      <c r="C50" s="31" t="s">
        <v>73</v>
      </c>
      <c r="D50" s="32">
        <v>0</v>
      </c>
      <c r="E50" s="32">
        <v>0</v>
      </c>
      <c r="F50" s="33">
        <f>'Empenhos 2024'!H42</f>
        <v>14107448.379999999</v>
      </c>
      <c r="G50" s="17"/>
      <c r="H50" s="55"/>
      <c r="I50" s="55"/>
      <c r="J50" s="57"/>
      <c r="K50" s="55"/>
    </row>
    <row r="51" spans="1:15" ht="30" customHeight="1" x14ac:dyDescent="0.25">
      <c r="B51" s="38" t="s">
        <v>23</v>
      </c>
      <c r="C51" s="39" t="s">
        <v>80</v>
      </c>
      <c r="D51" s="40">
        <v>0</v>
      </c>
      <c r="E51" s="40">
        <f>19746460.3-10000000</f>
        <v>9746460.3000000007</v>
      </c>
      <c r="F51" s="41">
        <v>4700738.59</v>
      </c>
      <c r="G51" s="17"/>
      <c r="H51" s="55"/>
      <c r="I51" s="55"/>
      <c r="J51" s="57"/>
      <c r="K51" s="55"/>
    </row>
    <row r="52" spans="1:15" ht="30" customHeight="1" x14ac:dyDescent="0.25">
      <c r="B52" s="42" t="s">
        <v>22</v>
      </c>
      <c r="C52" s="43" t="s">
        <v>74</v>
      </c>
      <c r="D52" s="44">
        <v>0</v>
      </c>
      <c r="E52" s="44">
        <v>11397603.59</v>
      </c>
      <c r="F52" s="45">
        <v>9143158.0800000001</v>
      </c>
      <c r="G52" s="17"/>
      <c r="H52" s="55"/>
      <c r="I52" s="55"/>
      <c r="J52" s="57"/>
      <c r="K52" s="55"/>
    </row>
    <row r="53" spans="1:15" ht="30" customHeight="1" x14ac:dyDescent="0.25">
      <c r="B53" s="30"/>
      <c r="C53" s="31" t="s">
        <v>75</v>
      </c>
      <c r="D53" s="32">
        <v>0</v>
      </c>
      <c r="E53" s="32">
        <v>721000</v>
      </c>
      <c r="F53" s="33">
        <v>0</v>
      </c>
      <c r="G53" s="17"/>
      <c r="H53" s="55"/>
      <c r="I53" s="55"/>
      <c r="J53" s="57"/>
      <c r="K53" s="55"/>
    </row>
    <row r="54" spans="1:15" ht="30" customHeight="1" x14ac:dyDescent="0.25">
      <c r="B54" s="46"/>
      <c r="C54" s="47" t="s">
        <v>76</v>
      </c>
      <c r="D54" s="48">
        <v>92000000</v>
      </c>
      <c r="E54" s="48">
        <v>92000000</v>
      </c>
      <c r="F54" s="49">
        <v>88908734.810000002</v>
      </c>
      <c r="G54" s="17"/>
      <c r="H54" s="55"/>
      <c r="I54" s="55"/>
      <c r="J54" s="57"/>
      <c r="K54" s="55"/>
    </row>
    <row r="55" spans="1:15" ht="30" hidden="1" customHeight="1" x14ac:dyDescent="0.25">
      <c r="B55" s="42" t="s">
        <v>4</v>
      </c>
      <c r="C55" s="43" t="s">
        <v>78</v>
      </c>
      <c r="D55" s="44">
        <v>0</v>
      </c>
      <c r="E55" s="44">
        <f>8750000-8750000</f>
        <v>0</v>
      </c>
      <c r="F55" s="45">
        <v>0</v>
      </c>
      <c r="G55" s="17"/>
      <c r="H55" s="55"/>
      <c r="I55" s="55"/>
      <c r="J55" s="57"/>
      <c r="K55" s="55"/>
    </row>
    <row r="56" spans="1:15" ht="30" customHeight="1" x14ac:dyDescent="0.25">
      <c r="B56" s="42" t="s">
        <v>4</v>
      </c>
      <c r="C56" s="47" t="s">
        <v>79</v>
      </c>
      <c r="D56" s="48">
        <v>50000000</v>
      </c>
      <c r="E56" s="48">
        <f>50000000-10000000</f>
        <v>40000000</v>
      </c>
      <c r="F56" s="49">
        <v>34554213.079999998</v>
      </c>
      <c r="G56" s="17"/>
      <c r="H56" s="55"/>
      <c r="I56" s="55"/>
      <c r="J56" s="57"/>
      <c r="K56" s="55"/>
      <c r="O56" s="23"/>
    </row>
    <row r="57" spans="1:15" ht="30" customHeight="1" x14ac:dyDescent="0.25">
      <c r="B57" s="30" t="s">
        <v>20</v>
      </c>
      <c r="C57" s="31" t="s">
        <v>72</v>
      </c>
      <c r="D57" s="32">
        <v>431869594</v>
      </c>
      <c r="E57" s="32">
        <f>587340418-7</f>
        <v>587340411</v>
      </c>
      <c r="F57" s="33">
        <v>587340411</v>
      </c>
      <c r="G57" s="17"/>
      <c r="H57" s="55"/>
      <c r="I57" s="55"/>
      <c r="J57" s="57"/>
      <c r="K57" s="55"/>
    </row>
    <row r="58" spans="1:15" ht="30" customHeight="1" thickBot="1" x14ac:dyDescent="0.3">
      <c r="B58" s="34"/>
      <c r="C58" s="35" t="s">
        <v>77</v>
      </c>
      <c r="D58" s="36">
        <v>459909477</v>
      </c>
      <c r="E58" s="36">
        <v>459909477</v>
      </c>
      <c r="F58" s="37">
        <v>459909477</v>
      </c>
      <c r="G58" s="17"/>
      <c r="H58" s="55"/>
      <c r="I58" s="55"/>
      <c r="J58" s="57"/>
      <c r="K58" s="55"/>
    </row>
    <row r="59" spans="1:15" ht="30" customHeight="1" thickBot="1" x14ac:dyDescent="0.3">
      <c r="B59" s="18" t="s">
        <v>43</v>
      </c>
      <c r="C59" s="19"/>
      <c r="D59" s="20">
        <f>SUM(D50:D58)</f>
        <v>1033779071</v>
      </c>
      <c r="E59" s="20">
        <f>SUM(E50:E58)</f>
        <v>1201114951.8899999</v>
      </c>
      <c r="F59" s="21">
        <f>SUM(F50:F58)</f>
        <v>1198664180.9400001</v>
      </c>
      <c r="H59" s="23"/>
      <c r="I59" s="55"/>
      <c r="J59" s="57"/>
      <c r="K59" s="55"/>
    </row>
    <row r="60" spans="1:15" ht="22.5" hidden="1" customHeight="1" thickBot="1" x14ac:dyDescent="0.3">
      <c r="D60" s="23"/>
      <c r="E60" s="23"/>
      <c r="F60" s="23"/>
      <c r="H60" s="23"/>
      <c r="I60" s="55"/>
      <c r="J60" s="57"/>
      <c r="K60" s="55"/>
    </row>
    <row r="61" spans="1:15" ht="24.75" hidden="1" customHeight="1" thickBot="1" x14ac:dyDescent="0.3">
      <c r="B61" s="8" t="s">
        <v>37</v>
      </c>
      <c r="C61" s="9"/>
      <c r="D61" s="9"/>
      <c r="G61" s="23"/>
      <c r="I61" s="55"/>
      <c r="J61" s="57"/>
      <c r="K61" s="55"/>
    </row>
    <row r="62" spans="1:15" ht="30" hidden="1" customHeight="1" thickBot="1" x14ac:dyDescent="0.3">
      <c r="B62" s="10" t="s">
        <v>19</v>
      </c>
      <c r="C62" s="11" t="s">
        <v>15</v>
      </c>
      <c r="D62" s="11" t="s">
        <v>16</v>
      </c>
      <c r="E62" s="11" t="s">
        <v>18</v>
      </c>
      <c r="F62" s="12" t="s">
        <v>17</v>
      </c>
      <c r="K62" s="23"/>
    </row>
    <row r="63" spans="1:15" ht="30" hidden="1" customHeight="1" x14ac:dyDescent="0.25">
      <c r="B63" s="13" t="s">
        <v>0</v>
      </c>
      <c r="C63" s="22" t="s">
        <v>8</v>
      </c>
      <c r="D63" s="14">
        <v>1000</v>
      </c>
      <c r="E63" s="14">
        <v>1000</v>
      </c>
      <c r="F63" s="15">
        <v>0</v>
      </c>
    </row>
    <row r="64" spans="1:15" ht="30" hidden="1" customHeight="1" x14ac:dyDescent="0.25">
      <c r="B64" s="13" t="s">
        <v>34</v>
      </c>
      <c r="C64" s="22" t="s">
        <v>26</v>
      </c>
      <c r="D64" s="14">
        <v>1000</v>
      </c>
      <c r="E64" s="14">
        <v>75969029</v>
      </c>
      <c r="F64" s="15">
        <v>75943448.260000005</v>
      </c>
    </row>
    <row r="65" spans="2:18" ht="30" hidden="1" customHeight="1" x14ac:dyDescent="0.25">
      <c r="B65" s="16" t="s">
        <v>35</v>
      </c>
      <c r="C65" s="17" t="s">
        <v>21</v>
      </c>
      <c r="D65" s="14">
        <v>835104203</v>
      </c>
      <c r="E65" s="14">
        <v>835104203</v>
      </c>
      <c r="F65" s="15">
        <v>835070551.23000002</v>
      </c>
    </row>
    <row r="66" spans="2:18" ht="30" hidden="1" customHeight="1" x14ac:dyDescent="0.25">
      <c r="B66" s="16" t="s">
        <v>22</v>
      </c>
      <c r="C66" s="17" t="s">
        <v>11</v>
      </c>
      <c r="D66" s="14">
        <v>57735955</v>
      </c>
      <c r="E66" s="14">
        <v>57735955</v>
      </c>
      <c r="F66" s="15">
        <v>57244748.810000002</v>
      </c>
    </row>
    <row r="67" spans="2:18" ht="30" hidden="1" customHeight="1" x14ac:dyDescent="0.25">
      <c r="B67" s="16" t="s">
        <v>22</v>
      </c>
      <c r="C67" s="17" t="s">
        <v>27</v>
      </c>
      <c r="D67" s="14">
        <v>0</v>
      </c>
      <c r="E67" s="14">
        <v>24592734.449999999</v>
      </c>
      <c r="F67" s="15">
        <v>21435719.949999999</v>
      </c>
      <c r="G67" s="25"/>
      <c r="H67" s="25"/>
      <c r="I67" s="25"/>
      <c r="J67" s="55"/>
      <c r="K67" s="25"/>
      <c r="L67" s="25"/>
      <c r="M67" s="25"/>
      <c r="N67" s="25"/>
      <c r="O67" s="25"/>
      <c r="P67" s="25"/>
      <c r="Q67" s="25"/>
      <c r="R67" s="25"/>
    </row>
    <row r="68" spans="2:18" ht="30" hidden="1" customHeight="1" x14ac:dyDescent="0.25">
      <c r="B68" s="16" t="s">
        <v>4</v>
      </c>
      <c r="C68" s="17" t="s">
        <v>12</v>
      </c>
      <c r="D68" s="14">
        <v>34378171</v>
      </c>
      <c r="E68" s="14">
        <v>34378171</v>
      </c>
      <c r="F68" s="15">
        <v>34353486</v>
      </c>
      <c r="G68" s="25"/>
      <c r="H68" s="25"/>
      <c r="I68" s="25"/>
      <c r="J68" s="55"/>
      <c r="K68" s="25"/>
      <c r="L68" s="25"/>
      <c r="M68" s="25"/>
      <c r="N68" s="25"/>
      <c r="O68" s="25"/>
      <c r="P68" s="25"/>
      <c r="Q68" s="25"/>
      <c r="R68" s="25"/>
    </row>
    <row r="69" spans="2:18" ht="30" hidden="1" customHeight="1" x14ac:dyDescent="0.25">
      <c r="B69" s="16" t="s">
        <v>4</v>
      </c>
      <c r="C69" s="17" t="s">
        <v>41</v>
      </c>
      <c r="D69" s="14">
        <v>0</v>
      </c>
      <c r="E69" s="14">
        <v>9281428</v>
      </c>
      <c r="F69" s="15">
        <v>9095374.5</v>
      </c>
      <c r="G69" s="25"/>
      <c r="H69" s="25"/>
      <c r="I69" s="25"/>
      <c r="J69" s="55"/>
      <c r="K69" s="25"/>
      <c r="L69" s="25"/>
      <c r="M69" s="25"/>
      <c r="N69" s="25"/>
      <c r="O69" s="25"/>
      <c r="P69" s="25"/>
      <c r="Q69" s="25"/>
      <c r="R69" s="25"/>
    </row>
    <row r="70" spans="2:18" ht="30" hidden="1" customHeight="1" x14ac:dyDescent="0.25">
      <c r="B70" s="16" t="s">
        <v>23</v>
      </c>
      <c r="C70" s="17" t="s">
        <v>32</v>
      </c>
      <c r="D70" s="14">
        <v>0</v>
      </c>
      <c r="E70" s="14">
        <v>21564145.43</v>
      </c>
      <c r="F70" s="15">
        <v>21564145.43</v>
      </c>
      <c r="G70" s="25"/>
      <c r="H70" s="25"/>
      <c r="I70" s="25"/>
      <c r="J70" s="55"/>
      <c r="K70" s="25"/>
      <c r="L70" s="25"/>
      <c r="M70" s="25"/>
      <c r="N70" s="25"/>
      <c r="O70" s="25"/>
      <c r="P70" s="25"/>
      <c r="Q70" s="25"/>
      <c r="R70" s="25"/>
    </row>
    <row r="71" spans="2:18" ht="30" hidden="1" customHeight="1" thickBot="1" x14ac:dyDescent="0.3">
      <c r="B71" s="16" t="s">
        <v>33</v>
      </c>
      <c r="C71" s="17" t="s">
        <v>44</v>
      </c>
      <c r="D71" s="14">
        <v>1000</v>
      </c>
      <c r="E71" s="14">
        <v>1000</v>
      </c>
      <c r="F71" s="15">
        <v>0</v>
      </c>
      <c r="G71" s="25"/>
      <c r="H71" s="25"/>
      <c r="I71" s="25"/>
      <c r="J71" s="55"/>
      <c r="K71" s="25"/>
      <c r="L71" s="25"/>
      <c r="M71" s="25"/>
      <c r="N71" s="25"/>
      <c r="O71" s="25"/>
      <c r="P71" s="25"/>
      <c r="Q71" s="25"/>
      <c r="R71" s="25"/>
    </row>
    <row r="72" spans="2:18" ht="30" hidden="1" customHeight="1" thickBot="1" x14ac:dyDescent="0.3">
      <c r="B72" s="18" t="s">
        <v>36</v>
      </c>
      <c r="C72" s="19"/>
      <c r="D72" s="20">
        <f>SUM(D63:D71)</f>
        <v>927221329</v>
      </c>
      <c r="E72" s="20">
        <f t="shared" ref="E72:F72" si="0">SUM(E63:E71)</f>
        <v>1058627665.88</v>
      </c>
      <c r="F72" s="21">
        <f t="shared" si="0"/>
        <v>1054707474.1799999</v>
      </c>
      <c r="G72" s="25"/>
      <c r="H72" s="25"/>
      <c r="I72" s="25"/>
      <c r="J72" s="55"/>
      <c r="K72" s="25"/>
      <c r="L72" s="25"/>
      <c r="M72" s="25"/>
      <c r="N72" s="25"/>
      <c r="O72" s="25"/>
      <c r="P72" s="25"/>
      <c r="Q72" s="25"/>
      <c r="R72" s="25"/>
    </row>
    <row r="73" spans="2:18" ht="30" customHeight="1" x14ac:dyDescent="0.25">
      <c r="G73" s="25"/>
      <c r="H73" s="25"/>
      <c r="I73" s="25"/>
      <c r="J73" s="55"/>
      <c r="K73" s="25"/>
      <c r="L73" s="25"/>
      <c r="M73" s="25"/>
      <c r="N73" s="25"/>
      <c r="O73" s="25"/>
      <c r="P73" s="25"/>
      <c r="Q73" s="25"/>
      <c r="R73" s="25"/>
    </row>
    <row r="74" spans="2:18" ht="23.25" hidden="1" customHeight="1" thickBot="1" x14ac:dyDescent="0.3">
      <c r="B74" s="8" t="s">
        <v>38</v>
      </c>
      <c r="G74" s="25"/>
      <c r="H74" s="25"/>
      <c r="I74" s="25"/>
      <c r="J74" s="55"/>
      <c r="K74" s="25"/>
      <c r="L74" s="25"/>
      <c r="M74" s="25"/>
      <c r="N74" s="25"/>
      <c r="O74" s="25"/>
      <c r="P74" s="25"/>
      <c r="Q74" s="25"/>
      <c r="R74" s="25"/>
    </row>
    <row r="75" spans="2:18" ht="30" hidden="1" customHeight="1" thickBot="1" x14ac:dyDescent="0.3">
      <c r="B75" s="10" t="s">
        <v>19</v>
      </c>
      <c r="C75" s="11" t="s">
        <v>15</v>
      </c>
      <c r="D75" s="11" t="s">
        <v>16</v>
      </c>
      <c r="E75" s="11" t="s">
        <v>18</v>
      </c>
      <c r="F75" s="24" t="s">
        <v>17</v>
      </c>
      <c r="G75" s="25"/>
      <c r="H75" s="25"/>
      <c r="I75" s="25"/>
      <c r="J75" s="55"/>
      <c r="K75" s="25"/>
      <c r="L75" s="25"/>
      <c r="M75" s="25"/>
      <c r="N75" s="25"/>
      <c r="O75" s="25"/>
      <c r="P75" s="25"/>
      <c r="Q75" s="25"/>
      <c r="R75" s="25"/>
    </row>
    <row r="76" spans="2:18" ht="30" hidden="1" customHeight="1" x14ac:dyDescent="0.25">
      <c r="B76" s="16" t="s">
        <v>0</v>
      </c>
      <c r="C76" s="17" t="s">
        <v>8</v>
      </c>
      <c r="D76" s="14">
        <v>5995000</v>
      </c>
      <c r="E76" s="14">
        <v>5995000</v>
      </c>
      <c r="F76" s="15">
        <v>5994968.5</v>
      </c>
    </row>
    <row r="77" spans="2:18" ht="30" hidden="1" customHeight="1" x14ac:dyDescent="0.25">
      <c r="B77" s="16" t="s">
        <v>1</v>
      </c>
      <c r="C77" s="17" t="s">
        <v>9</v>
      </c>
      <c r="D77" s="14">
        <v>835285503</v>
      </c>
      <c r="E77" s="14">
        <v>835285503</v>
      </c>
      <c r="F77" s="15">
        <v>819755043.78999996</v>
      </c>
    </row>
    <row r="78" spans="2:18" ht="30" hidden="1" customHeight="1" x14ac:dyDescent="0.25">
      <c r="B78" s="16" t="s">
        <v>2</v>
      </c>
      <c r="C78" s="17" t="s">
        <v>10</v>
      </c>
      <c r="D78" s="14">
        <v>0</v>
      </c>
      <c r="E78" s="14">
        <v>23777457.640000001</v>
      </c>
      <c r="F78" s="15">
        <v>3927816.54</v>
      </c>
    </row>
    <row r="79" spans="2:18" ht="30" hidden="1" customHeight="1" x14ac:dyDescent="0.25">
      <c r="B79" s="16" t="s">
        <v>3</v>
      </c>
      <c r="C79" s="17" t="s">
        <v>40</v>
      </c>
      <c r="D79" s="14">
        <v>0</v>
      </c>
      <c r="E79" s="14">
        <v>11135947.99</v>
      </c>
      <c r="F79" s="15">
        <v>3520939.15</v>
      </c>
    </row>
    <row r="80" spans="2:18" ht="30" hidden="1" customHeight="1" x14ac:dyDescent="0.25">
      <c r="B80" s="16" t="s">
        <v>22</v>
      </c>
      <c r="C80" s="17" t="s">
        <v>11</v>
      </c>
      <c r="D80" s="14">
        <v>54000000</v>
      </c>
      <c r="E80" s="14">
        <v>68939191.219999999</v>
      </c>
      <c r="F80" s="15">
        <v>67367538.040000007</v>
      </c>
    </row>
    <row r="81" spans="2:6" ht="30" hidden="1" customHeight="1" x14ac:dyDescent="0.25">
      <c r="B81" s="16" t="s">
        <v>4</v>
      </c>
      <c r="C81" s="17" t="s">
        <v>12</v>
      </c>
      <c r="D81" s="14">
        <v>33000000</v>
      </c>
      <c r="E81" s="14">
        <v>33000000</v>
      </c>
      <c r="F81" s="15">
        <v>32868033.199999999</v>
      </c>
    </row>
    <row r="82" spans="2:6" ht="30" hidden="1" customHeight="1" x14ac:dyDescent="0.25">
      <c r="B82" s="16" t="s">
        <v>5</v>
      </c>
      <c r="C82" s="17" t="s">
        <v>13</v>
      </c>
      <c r="D82" s="14">
        <v>10000000</v>
      </c>
      <c r="E82" s="14">
        <v>20000000</v>
      </c>
      <c r="F82" s="15">
        <v>19985910.219999999</v>
      </c>
    </row>
    <row r="83" spans="2:6" ht="30" hidden="1" customHeight="1" thickBot="1" x14ac:dyDescent="0.3">
      <c r="B83" s="16" t="s">
        <v>6</v>
      </c>
      <c r="C83" s="17" t="s">
        <v>14</v>
      </c>
      <c r="D83" s="14">
        <v>0</v>
      </c>
      <c r="E83" s="14">
        <v>36595179.899999999</v>
      </c>
      <c r="F83" s="15">
        <v>11723669.9</v>
      </c>
    </row>
    <row r="84" spans="2:6" ht="30" hidden="1" customHeight="1" thickBot="1" x14ac:dyDescent="0.3">
      <c r="B84" s="18" t="s">
        <v>7</v>
      </c>
      <c r="C84" s="19"/>
      <c r="D84" s="20">
        <f>SUM(D76:D83)</f>
        <v>938280503</v>
      </c>
      <c r="E84" s="20">
        <f>SUM(E76:E83)</f>
        <v>1034728279.75</v>
      </c>
      <c r="F84" s="21">
        <f t="shared" ref="F84" si="1">SUM(F76:F83)</f>
        <v>965143919.33999991</v>
      </c>
    </row>
    <row r="85" spans="2:6" ht="22.5" hidden="1" customHeight="1" thickBot="1" x14ac:dyDescent="0.3"/>
    <row r="86" spans="2:6" ht="24.75" hidden="1" customHeight="1" thickBot="1" x14ac:dyDescent="0.3">
      <c r="B86" s="8" t="s">
        <v>39</v>
      </c>
      <c r="C86" s="9"/>
      <c r="D86" s="9"/>
      <c r="E86" s="9"/>
    </row>
    <row r="87" spans="2:6" ht="30" hidden="1" customHeight="1" thickBot="1" x14ac:dyDescent="0.3">
      <c r="B87" s="10" t="s">
        <v>19</v>
      </c>
      <c r="C87" s="11" t="s">
        <v>15</v>
      </c>
      <c r="D87" s="11" t="s">
        <v>16</v>
      </c>
      <c r="E87" s="11" t="s">
        <v>18</v>
      </c>
      <c r="F87" s="24" t="s">
        <v>17</v>
      </c>
    </row>
    <row r="88" spans="2:6" ht="30" hidden="1" customHeight="1" x14ac:dyDescent="0.25">
      <c r="B88" s="16" t="s">
        <v>20</v>
      </c>
      <c r="C88" s="17" t="s">
        <v>21</v>
      </c>
      <c r="D88" s="14">
        <v>674216887</v>
      </c>
      <c r="E88" s="14">
        <v>817135514</v>
      </c>
      <c r="F88" s="15">
        <v>843125087.18999994</v>
      </c>
    </row>
    <row r="89" spans="2:6" ht="30" hidden="1" customHeight="1" x14ac:dyDescent="0.25">
      <c r="B89" s="16" t="s">
        <v>22</v>
      </c>
      <c r="C89" s="17" t="s">
        <v>11</v>
      </c>
      <c r="D89" s="14">
        <v>62000000</v>
      </c>
      <c r="E89" s="14">
        <v>59800000</v>
      </c>
      <c r="F89" s="15">
        <v>59752594.11999999</v>
      </c>
    </row>
    <row r="90" spans="2:6" ht="30" hidden="1" customHeight="1" x14ac:dyDescent="0.25">
      <c r="B90" s="16" t="s">
        <v>4</v>
      </c>
      <c r="C90" s="17" t="s">
        <v>12</v>
      </c>
      <c r="D90" s="14">
        <v>33000000</v>
      </c>
      <c r="E90" s="14">
        <v>35200000</v>
      </c>
      <c r="F90" s="15">
        <v>34871113.699999996</v>
      </c>
    </row>
    <row r="91" spans="2:6" ht="30" hidden="1" customHeight="1" x14ac:dyDescent="0.25">
      <c r="B91" s="16" t="s">
        <v>23</v>
      </c>
      <c r="C91" s="17" t="s">
        <v>24</v>
      </c>
      <c r="D91" s="14">
        <v>10000000</v>
      </c>
      <c r="E91" s="14">
        <v>2525066.2999999998</v>
      </c>
      <c r="F91" s="15">
        <v>2525066.2999999998</v>
      </c>
    </row>
    <row r="92" spans="2:6" ht="30" hidden="1" customHeight="1" x14ac:dyDescent="0.25">
      <c r="B92" s="16" t="s">
        <v>25</v>
      </c>
      <c r="C92" s="17" t="s">
        <v>8</v>
      </c>
      <c r="D92" s="14">
        <v>6055363</v>
      </c>
      <c r="E92" s="14">
        <v>6055363</v>
      </c>
      <c r="F92" s="15">
        <v>6052899.2999999998</v>
      </c>
    </row>
    <row r="93" spans="2:6" ht="30" hidden="1" customHeight="1" x14ac:dyDescent="0.25">
      <c r="B93" s="16" t="s">
        <v>20</v>
      </c>
      <c r="C93" s="17" t="s">
        <v>26</v>
      </c>
      <c r="D93" s="14">
        <v>0</v>
      </c>
      <c r="E93" s="14">
        <v>0</v>
      </c>
      <c r="F93" s="15">
        <v>0</v>
      </c>
    </row>
    <row r="94" spans="2:6" ht="30" hidden="1" customHeight="1" x14ac:dyDescent="0.25">
      <c r="B94" s="16" t="s">
        <v>22</v>
      </c>
      <c r="C94" s="17" t="s">
        <v>27</v>
      </c>
      <c r="D94" s="14">
        <v>0</v>
      </c>
      <c r="E94" s="14">
        <v>419999.99999999994</v>
      </c>
      <c r="F94" s="15">
        <v>211805.72000000003</v>
      </c>
    </row>
    <row r="95" spans="2:6" ht="30" hidden="1" customHeight="1" x14ac:dyDescent="0.25">
      <c r="B95" s="16" t="s">
        <v>23</v>
      </c>
      <c r="C95" s="17" t="s">
        <v>28</v>
      </c>
      <c r="D95" s="14">
        <v>0</v>
      </c>
      <c r="E95" s="14">
        <v>200000</v>
      </c>
      <c r="F95" s="15">
        <v>0</v>
      </c>
    </row>
    <row r="96" spans="2:6" ht="30" hidden="1" customHeight="1" thickBot="1" x14ac:dyDescent="0.3">
      <c r="B96" s="16" t="s">
        <v>29</v>
      </c>
      <c r="C96" s="17" t="s">
        <v>30</v>
      </c>
      <c r="D96" s="14">
        <v>0</v>
      </c>
      <c r="E96" s="14">
        <v>7474933.7000000002</v>
      </c>
      <c r="F96" s="15">
        <v>5813654.4900000002</v>
      </c>
    </row>
    <row r="97" spans="2:6" ht="30" hidden="1" customHeight="1" thickBot="1" x14ac:dyDescent="0.3">
      <c r="B97" s="18" t="s">
        <v>31</v>
      </c>
      <c r="C97" s="19"/>
      <c r="D97" s="20">
        <v>785272250</v>
      </c>
      <c r="E97" s="20">
        <v>928810877</v>
      </c>
      <c r="F97" s="21">
        <v>952352220.81999993</v>
      </c>
    </row>
  </sheetData>
  <mergeCells count="1">
    <mergeCell ref="B1:F1"/>
  </mergeCells>
  <conditionalFormatting sqref="D25:F25">
    <cfRule type="expression" dxfId="26" priority="2">
      <formula>IF(D$60=0,1,0)</formula>
    </cfRule>
  </conditionalFormatting>
  <conditionalFormatting sqref="D36:F36">
    <cfRule type="expression" dxfId="25" priority="4">
      <formula>IF(D$60=0,1,0)</formula>
    </cfRule>
  </conditionalFormatting>
  <conditionalFormatting sqref="D47:F47">
    <cfRule type="expression" dxfId="24" priority="3">
      <formula>IF(D$60=0,1,0)</formula>
    </cfRule>
  </conditionalFormatting>
  <conditionalFormatting sqref="D60:F60">
    <cfRule type="expression" dxfId="23" priority="5">
      <formula>IF(D$60=0,1,0)</formula>
    </cfRule>
  </conditionalFormatting>
  <conditionalFormatting sqref="D14:F14">
    <cfRule type="expression" dxfId="22" priority="1">
      <formula>IF(D$60=0,1,0)</formula>
    </cfRule>
  </conditionalFormatting>
  <pageMargins left="0.12" right="0.08" top="0.15748031496062992" bottom="0.15748031496062992" header="0.19685039370078741" footer="0.15748031496062992"/>
  <pageSetup paperSize="9" scale="58" fitToHeight="2" orientation="portrait" r:id="rId1"/>
  <headerFooter>
    <oddFooter>&amp;L&amp;F - 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C808-579B-4FE4-A208-9B17937CE248}">
  <dimension ref="A1:AF50"/>
  <sheetViews>
    <sheetView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A49" sqref="A49"/>
    </sheetView>
  </sheetViews>
  <sheetFormatPr defaultRowHeight="15" x14ac:dyDescent="0.25"/>
  <cols>
    <col min="1" max="1" width="12.85546875" style="72" customWidth="1"/>
    <col min="2" max="2" width="11.7109375" style="72" bestFit="1" customWidth="1"/>
    <col min="3" max="3" width="19.85546875" style="72" customWidth="1"/>
    <col min="4" max="4" width="35.5703125" style="72" customWidth="1"/>
    <col min="5" max="5" width="34" style="72" bestFit="1" customWidth="1"/>
    <col min="6" max="7" width="15.42578125" style="72" bestFit="1" customWidth="1"/>
    <col min="8" max="8" width="17.85546875" style="72" bestFit="1" customWidth="1"/>
    <col min="9" max="9" width="16.85546875" style="72" bestFit="1" customWidth="1"/>
    <col min="10" max="10" width="15.28515625" style="72" bestFit="1" customWidth="1"/>
    <col min="11" max="13" width="16.85546875" style="72" bestFit="1" customWidth="1"/>
    <col min="14" max="14" width="16.5703125" style="72" bestFit="1" customWidth="1"/>
    <col min="15" max="15" width="9.140625" style="72"/>
    <col min="16" max="16" width="14.28515625" style="72" bestFit="1" customWidth="1"/>
    <col min="17" max="18" width="9.140625" style="72"/>
    <col min="19" max="19" width="17.85546875" style="72" customWidth="1"/>
    <col min="20" max="29" width="9.140625" style="72"/>
    <col min="30" max="30" width="10.7109375" style="72" bestFit="1" customWidth="1"/>
    <col min="31" max="31" width="16.85546875" style="72" bestFit="1" customWidth="1"/>
    <col min="32" max="32" width="16" style="72" bestFit="1" customWidth="1"/>
    <col min="33" max="16384" width="9.140625" style="72"/>
  </cols>
  <sheetData>
    <row r="1" spans="1:32" x14ac:dyDescent="0.25">
      <c r="A1" s="72" t="s">
        <v>50</v>
      </c>
      <c r="B1" s="72" t="s">
        <v>51</v>
      </c>
      <c r="C1" s="72" t="s">
        <v>52</v>
      </c>
      <c r="D1" s="72" t="s">
        <v>62</v>
      </c>
      <c r="E1" s="72" t="s">
        <v>65</v>
      </c>
      <c r="F1" s="72" t="s">
        <v>53</v>
      </c>
      <c r="G1" s="72" t="s">
        <v>54</v>
      </c>
      <c r="H1" s="72" t="s">
        <v>55</v>
      </c>
      <c r="I1" s="72" t="s">
        <v>56</v>
      </c>
      <c r="J1" s="72" t="s">
        <v>57</v>
      </c>
      <c r="K1" s="72" t="s">
        <v>61</v>
      </c>
      <c r="L1" s="72" t="s">
        <v>58</v>
      </c>
      <c r="M1" s="72" t="s">
        <v>59</v>
      </c>
      <c r="N1" s="72" t="s">
        <v>60</v>
      </c>
    </row>
    <row r="2" spans="1:32" x14ac:dyDescent="0.25">
      <c r="A2" s="100">
        <v>46045</v>
      </c>
      <c r="B2" s="71" t="s">
        <v>234</v>
      </c>
      <c r="C2" s="71" t="s">
        <v>230</v>
      </c>
      <c r="D2" s="71" t="s">
        <v>237</v>
      </c>
      <c r="E2" s="101" t="s">
        <v>20</v>
      </c>
      <c r="F2" s="71" t="str">
        <f>MID(D2,1,2)</f>
        <v>20</v>
      </c>
      <c r="G2" s="71" t="str">
        <f>MID(D2,4,2)</f>
        <v>50</v>
      </c>
      <c r="H2" s="71" t="s">
        <v>233</v>
      </c>
      <c r="I2" s="102">
        <v>856599326</v>
      </c>
      <c r="J2" s="114"/>
      <c r="K2" s="102">
        <v>345790990.68000001</v>
      </c>
      <c r="L2" s="102">
        <v>345790990.68000001</v>
      </c>
      <c r="M2" s="102">
        <f t="shared" ref="M2:M28" si="0">I2-J2-K2</f>
        <v>510808335.31999999</v>
      </c>
      <c r="N2" s="102">
        <f t="shared" ref="N2:N28" si="1">K2-L2</f>
        <v>0</v>
      </c>
    </row>
    <row r="3" spans="1:32" x14ac:dyDescent="0.25">
      <c r="A3" s="123">
        <v>46045</v>
      </c>
      <c r="B3" s="124" t="s">
        <v>236</v>
      </c>
      <c r="C3" s="124" t="s">
        <v>230</v>
      </c>
      <c r="D3" s="124" t="s">
        <v>238</v>
      </c>
      <c r="E3" s="125" t="s">
        <v>20</v>
      </c>
      <c r="F3" s="124" t="str">
        <f>MID(D3,1,2)</f>
        <v>87</v>
      </c>
      <c r="G3" s="124" t="str">
        <f>MID(D3,4,2)</f>
        <v>10</v>
      </c>
      <c r="H3" s="124" t="s">
        <v>233</v>
      </c>
      <c r="I3" s="126">
        <v>370650744</v>
      </c>
      <c r="J3" s="126"/>
      <c r="K3" s="126">
        <v>123550248</v>
      </c>
      <c r="L3" s="126">
        <v>123550248</v>
      </c>
      <c r="M3" s="126">
        <f t="shared" si="0"/>
        <v>247100496</v>
      </c>
      <c r="N3" s="126">
        <f t="shared" si="1"/>
        <v>0</v>
      </c>
      <c r="P3" s="115"/>
      <c r="AA3" s="72" t="s">
        <v>42</v>
      </c>
      <c r="AB3" s="72" t="s">
        <v>142</v>
      </c>
      <c r="AC3" s="72" t="s">
        <v>143</v>
      </c>
      <c r="AD3" s="72" t="s">
        <v>50</v>
      </c>
      <c r="AE3" s="72" t="s">
        <v>144</v>
      </c>
      <c r="AF3" s="72" t="s">
        <v>145</v>
      </c>
    </row>
    <row r="4" spans="1:32" x14ac:dyDescent="0.25">
      <c r="A4" s="86">
        <v>45681</v>
      </c>
      <c r="B4" s="87" t="s">
        <v>235</v>
      </c>
      <c r="C4" s="87" t="s">
        <v>231</v>
      </c>
      <c r="D4" s="87" t="s">
        <v>72</v>
      </c>
      <c r="E4" s="88" t="s">
        <v>20</v>
      </c>
      <c r="F4" s="87" t="str">
        <f>MID(D4,1,2)</f>
        <v>20</v>
      </c>
      <c r="G4" s="87" t="str">
        <f>MID(D4,4,2)</f>
        <v>10</v>
      </c>
      <c r="H4" s="87" t="s">
        <v>232</v>
      </c>
      <c r="I4" s="89">
        <v>113519499</v>
      </c>
      <c r="J4" s="89">
        <v>0</v>
      </c>
      <c r="K4" s="89">
        <v>62699482.619999997</v>
      </c>
      <c r="L4" s="89">
        <v>58103451.490000002</v>
      </c>
      <c r="M4" s="89">
        <f t="shared" si="0"/>
        <v>50820016.380000003</v>
      </c>
      <c r="N4" s="89">
        <f t="shared" si="1"/>
        <v>4596031.1299999952</v>
      </c>
      <c r="P4" s="115"/>
      <c r="S4" s="116"/>
      <c r="AA4" s="72" t="s">
        <v>42</v>
      </c>
      <c r="AB4" s="72">
        <v>405</v>
      </c>
      <c r="AC4" s="72">
        <v>2023</v>
      </c>
      <c r="AD4" s="105">
        <v>44944</v>
      </c>
      <c r="AE4" s="117">
        <v>4583333.34</v>
      </c>
      <c r="AF4" s="117">
        <v>1840277.75</v>
      </c>
    </row>
    <row r="5" spans="1:32" ht="30" x14ac:dyDescent="0.25">
      <c r="A5" s="127">
        <v>46129</v>
      </c>
      <c r="B5" s="128" t="s">
        <v>239</v>
      </c>
      <c r="C5" s="128" t="s">
        <v>197</v>
      </c>
      <c r="D5" s="128" t="s">
        <v>241</v>
      </c>
      <c r="E5" s="129" t="s">
        <v>199</v>
      </c>
      <c r="F5" s="128" t="str">
        <f>MID(D5,1,2)</f>
        <v>87</v>
      </c>
      <c r="G5" s="128" t="str">
        <f>MID(D5,4,2)</f>
        <v>10</v>
      </c>
      <c r="H5" s="128" t="s">
        <v>240</v>
      </c>
      <c r="I5" s="130">
        <v>725888.97</v>
      </c>
      <c r="J5" s="130"/>
      <c r="K5" s="130">
        <v>701126.43</v>
      </c>
      <c r="L5" s="130">
        <v>64719.360000000001</v>
      </c>
      <c r="M5" s="130">
        <f t="shared" si="0"/>
        <v>24762.539999999921</v>
      </c>
      <c r="N5" s="130">
        <f t="shared" si="1"/>
        <v>636407.07000000007</v>
      </c>
      <c r="P5" s="115"/>
      <c r="AA5" s="72" t="s">
        <v>42</v>
      </c>
      <c r="AB5" s="72">
        <v>12</v>
      </c>
      <c r="AC5" s="72">
        <v>2023</v>
      </c>
      <c r="AD5" s="105">
        <v>44944</v>
      </c>
      <c r="AE5" s="117">
        <v>50000000</v>
      </c>
      <c r="AF5" s="117">
        <v>0</v>
      </c>
    </row>
    <row r="6" spans="1:32" ht="30" x14ac:dyDescent="0.25">
      <c r="A6" s="131">
        <v>46136</v>
      </c>
      <c r="B6" s="132" t="s">
        <v>242</v>
      </c>
      <c r="C6" s="132" t="s">
        <v>197</v>
      </c>
      <c r="D6" s="132" t="s">
        <v>243</v>
      </c>
      <c r="E6" s="133" t="s">
        <v>199</v>
      </c>
      <c r="F6" s="132" t="str">
        <f>MID(D6,1,2)</f>
        <v>87</v>
      </c>
      <c r="G6" s="132" t="str">
        <f>MID(D6,4,2)</f>
        <v>10</v>
      </c>
      <c r="H6" s="132" t="s">
        <v>240</v>
      </c>
      <c r="I6" s="134">
        <v>1739528.11</v>
      </c>
      <c r="J6" s="134"/>
      <c r="K6" s="134"/>
      <c r="L6" s="134"/>
      <c r="M6" s="134">
        <f t="shared" si="0"/>
        <v>1739528.11</v>
      </c>
      <c r="N6" s="134">
        <f t="shared" si="1"/>
        <v>0</v>
      </c>
      <c r="P6" s="118"/>
      <c r="AA6" s="72" t="s">
        <v>42</v>
      </c>
      <c r="AB6" s="72">
        <v>413</v>
      </c>
      <c r="AC6" s="72">
        <v>2023</v>
      </c>
      <c r="AD6" s="105">
        <v>44944</v>
      </c>
      <c r="AE6" s="117">
        <v>638697622.78999996</v>
      </c>
      <c r="AF6" s="117">
        <v>253194706.41</v>
      </c>
    </row>
    <row r="7" spans="1:32" x14ac:dyDescent="0.25">
      <c r="A7" s="105"/>
      <c r="E7" s="103"/>
      <c r="I7" s="104"/>
      <c r="J7" s="104"/>
      <c r="K7" s="104"/>
      <c r="L7" s="104"/>
      <c r="M7" s="104">
        <f t="shared" si="0"/>
        <v>0</v>
      </c>
      <c r="N7" s="104">
        <f t="shared" si="1"/>
        <v>0</v>
      </c>
      <c r="P7" s="115"/>
      <c r="AA7" s="72" t="s">
        <v>42</v>
      </c>
      <c r="AB7" s="72">
        <v>409</v>
      </c>
      <c r="AC7" s="72">
        <v>2023</v>
      </c>
      <c r="AD7" s="105">
        <v>44944</v>
      </c>
      <c r="AE7" s="117">
        <v>0</v>
      </c>
      <c r="AF7" s="117">
        <v>0</v>
      </c>
    </row>
    <row r="8" spans="1:32" x14ac:dyDescent="0.25">
      <c r="A8" s="105"/>
      <c r="E8" s="103"/>
      <c r="I8" s="104"/>
      <c r="J8" s="104"/>
      <c r="K8" s="104"/>
      <c r="L8" s="104"/>
      <c r="M8" s="104">
        <f t="shared" si="0"/>
        <v>0</v>
      </c>
      <c r="N8" s="104">
        <f t="shared" si="1"/>
        <v>0</v>
      </c>
      <c r="AA8" s="72" t="s">
        <v>42</v>
      </c>
      <c r="AB8" s="72">
        <v>1875</v>
      </c>
      <c r="AC8" s="72">
        <v>2023</v>
      </c>
      <c r="AD8" s="105">
        <v>44945</v>
      </c>
      <c r="AE8" s="117">
        <v>415925305</v>
      </c>
      <c r="AF8" s="117">
        <v>148312736.31</v>
      </c>
    </row>
    <row r="9" spans="1:32" x14ac:dyDescent="0.25">
      <c r="A9" s="105"/>
      <c r="E9" s="103"/>
      <c r="I9" s="104"/>
      <c r="J9" s="104"/>
      <c r="K9" s="104"/>
      <c r="L9" s="104"/>
      <c r="M9" s="104">
        <f t="shared" si="0"/>
        <v>0</v>
      </c>
      <c r="N9" s="104">
        <f t="shared" si="1"/>
        <v>0</v>
      </c>
      <c r="AB9" s="72" t="s">
        <v>142</v>
      </c>
      <c r="AC9" s="72" t="s">
        <v>143</v>
      </c>
      <c r="AD9" s="72" t="s">
        <v>50</v>
      </c>
      <c r="AE9" s="72" t="s">
        <v>144</v>
      </c>
      <c r="AF9" s="72" t="s">
        <v>145</v>
      </c>
    </row>
    <row r="10" spans="1:32" x14ac:dyDescent="0.25">
      <c r="A10" s="105"/>
      <c r="E10" s="103"/>
      <c r="I10" s="104"/>
      <c r="J10" s="104"/>
      <c r="K10" s="104"/>
      <c r="L10" s="104"/>
      <c r="M10" s="104">
        <f t="shared" si="0"/>
        <v>0</v>
      </c>
      <c r="N10" s="104">
        <f t="shared" si="1"/>
        <v>0</v>
      </c>
      <c r="AB10" s="72">
        <v>418</v>
      </c>
      <c r="AC10" s="72">
        <v>2023</v>
      </c>
      <c r="AD10" s="105">
        <v>44944</v>
      </c>
      <c r="AE10" s="117">
        <v>87000000</v>
      </c>
      <c r="AF10" s="117">
        <v>33059809.27</v>
      </c>
    </row>
    <row r="11" spans="1:32" x14ac:dyDescent="0.25">
      <c r="A11" s="105"/>
      <c r="E11" s="103"/>
      <c r="I11" s="104"/>
      <c r="J11" s="104"/>
      <c r="K11" s="104"/>
      <c r="L11" s="104"/>
      <c r="M11" s="104">
        <f t="shared" si="0"/>
        <v>0</v>
      </c>
      <c r="N11" s="104">
        <f t="shared" si="1"/>
        <v>0</v>
      </c>
      <c r="AB11" s="72">
        <v>51200</v>
      </c>
      <c r="AC11" s="72">
        <v>2023</v>
      </c>
      <c r="AD11" s="105">
        <v>45066</v>
      </c>
      <c r="AE11" s="117">
        <v>35072607.25</v>
      </c>
      <c r="AF11" s="117">
        <v>29175096.75</v>
      </c>
    </row>
    <row r="12" spans="1:32" x14ac:dyDescent="0.25">
      <c r="A12" s="105"/>
      <c r="E12" s="103"/>
      <c r="I12" s="104"/>
      <c r="J12" s="104"/>
      <c r="K12" s="104"/>
      <c r="L12" s="104"/>
      <c r="M12" s="104">
        <f t="shared" si="0"/>
        <v>0</v>
      </c>
      <c r="N12" s="104">
        <f t="shared" si="1"/>
        <v>0</v>
      </c>
      <c r="AB12" s="72">
        <v>45701</v>
      </c>
      <c r="AC12" s="72">
        <v>2023</v>
      </c>
      <c r="AD12" s="105">
        <v>45054</v>
      </c>
      <c r="AE12" s="117">
        <v>9624001.2300000004</v>
      </c>
      <c r="AF12" s="117">
        <v>9624001.2300000004</v>
      </c>
    </row>
    <row r="13" spans="1:32" x14ac:dyDescent="0.25">
      <c r="A13" s="105"/>
      <c r="E13" s="103"/>
      <c r="I13" s="104"/>
      <c r="J13" s="104"/>
      <c r="K13" s="104"/>
      <c r="L13" s="104"/>
      <c r="M13" s="104">
        <f t="shared" si="0"/>
        <v>0</v>
      </c>
      <c r="N13" s="104">
        <f t="shared" si="1"/>
        <v>0</v>
      </c>
      <c r="AB13" s="72">
        <v>45704</v>
      </c>
      <c r="AC13" s="72">
        <v>2023</v>
      </c>
      <c r="AD13" s="105">
        <v>45054</v>
      </c>
      <c r="AE13" s="117">
        <v>2367163.2599999998</v>
      </c>
      <c r="AF13" s="117">
        <v>2367163.2599999998</v>
      </c>
    </row>
    <row r="14" spans="1:32" x14ac:dyDescent="0.25">
      <c r="A14" s="105"/>
      <c r="E14" s="103"/>
      <c r="I14" s="104"/>
      <c r="J14" s="104"/>
      <c r="K14" s="104"/>
      <c r="L14" s="104"/>
      <c r="M14" s="104">
        <f t="shared" si="0"/>
        <v>0</v>
      </c>
      <c r="N14" s="104">
        <f t="shared" si="1"/>
        <v>0</v>
      </c>
      <c r="AB14" s="72">
        <v>45706</v>
      </c>
      <c r="AC14" s="72">
        <v>2023</v>
      </c>
      <c r="AD14" s="105">
        <v>45054</v>
      </c>
      <c r="AE14" s="117">
        <v>15157170.199999999</v>
      </c>
      <c r="AF14" s="117">
        <v>15157170.199999999</v>
      </c>
    </row>
    <row r="15" spans="1:32" x14ac:dyDescent="0.25">
      <c r="A15" s="105"/>
      <c r="E15" s="103"/>
      <c r="I15" s="104"/>
      <c r="J15" s="104"/>
      <c r="K15" s="104"/>
      <c r="L15" s="104"/>
      <c r="M15" s="104">
        <f t="shared" si="0"/>
        <v>0</v>
      </c>
      <c r="N15" s="104">
        <f t="shared" si="1"/>
        <v>0</v>
      </c>
      <c r="AB15" s="72">
        <v>75994</v>
      </c>
      <c r="AC15" s="72">
        <v>2023</v>
      </c>
      <c r="AD15" s="105">
        <v>45146</v>
      </c>
      <c r="AE15" s="117">
        <v>2946415.97</v>
      </c>
      <c r="AF15" s="117">
        <v>2946415.97</v>
      </c>
    </row>
    <row r="16" spans="1:32" x14ac:dyDescent="0.25">
      <c r="A16" s="105"/>
      <c r="E16" s="103"/>
      <c r="I16" s="104"/>
      <c r="J16" s="104"/>
      <c r="K16" s="104"/>
      <c r="L16" s="104"/>
      <c r="M16" s="104">
        <f t="shared" si="0"/>
        <v>0</v>
      </c>
      <c r="N16" s="104">
        <f t="shared" si="1"/>
        <v>0</v>
      </c>
      <c r="AD16" s="105"/>
      <c r="AE16" s="117"/>
      <c r="AF16" s="117"/>
    </row>
    <row r="17" spans="1:32" x14ac:dyDescent="0.25">
      <c r="A17" s="105"/>
      <c r="E17" s="103"/>
      <c r="I17" s="104"/>
      <c r="J17" s="104"/>
      <c r="K17" s="104"/>
      <c r="L17" s="104"/>
      <c r="M17" s="104">
        <f t="shared" si="0"/>
        <v>0</v>
      </c>
      <c r="N17" s="104">
        <f t="shared" si="1"/>
        <v>0</v>
      </c>
      <c r="AD17" s="105"/>
      <c r="AE17" s="117"/>
      <c r="AF17" s="117"/>
    </row>
    <row r="18" spans="1:32" x14ac:dyDescent="0.25">
      <c r="A18" s="105"/>
      <c r="E18" s="103"/>
      <c r="I18" s="104"/>
      <c r="J18" s="104"/>
      <c r="K18" s="104"/>
      <c r="L18" s="104"/>
      <c r="M18" s="104">
        <f t="shared" si="0"/>
        <v>0</v>
      </c>
      <c r="N18" s="104">
        <f t="shared" si="1"/>
        <v>0</v>
      </c>
      <c r="AD18" s="105"/>
      <c r="AE18" s="117"/>
      <c r="AF18" s="117"/>
    </row>
    <row r="19" spans="1:32" x14ac:dyDescent="0.25">
      <c r="A19" s="105"/>
      <c r="E19" s="103"/>
      <c r="I19" s="104"/>
      <c r="J19" s="104"/>
      <c r="K19" s="104"/>
      <c r="L19" s="104"/>
      <c r="M19" s="104">
        <f t="shared" si="0"/>
        <v>0</v>
      </c>
      <c r="N19" s="104">
        <f t="shared" si="1"/>
        <v>0</v>
      </c>
      <c r="AD19" s="105"/>
      <c r="AE19" s="117"/>
      <c r="AF19" s="117"/>
    </row>
    <row r="20" spans="1:32" x14ac:dyDescent="0.25">
      <c r="A20" s="105"/>
      <c r="E20" s="103"/>
      <c r="I20" s="104"/>
      <c r="J20" s="104"/>
      <c r="K20" s="104"/>
      <c r="L20" s="104"/>
      <c r="M20" s="104">
        <f t="shared" si="0"/>
        <v>0</v>
      </c>
      <c r="N20" s="104">
        <f t="shared" si="1"/>
        <v>0</v>
      </c>
      <c r="AD20" s="105"/>
      <c r="AE20" s="117"/>
      <c r="AF20" s="117"/>
    </row>
    <row r="21" spans="1:32" x14ac:dyDescent="0.25">
      <c r="A21" s="105"/>
      <c r="E21" s="103"/>
      <c r="I21" s="104"/>
      <c r="J21" s="104"/>
      <c r="K21" s="104"/>
      <c r="L21" s="104"/>
      <c r="M21" s="104">
        <f t="shared" si="0"/>
        <v>0</v>
      </c>
      <c r="N21" s="104">
        <f t="shared" si="1"/>
        <v>0</v>
      </c>
      <c r="AD21" s="105"/>
      <c r="AE21" s="117"/>
      <c r="AF21" s="117"/>
    </row>
    <row r="22" spans="1:32" x14ac:dyDescent="0.25">
      <c r="A22" s="105"/>
      <c r="E22" s="103"/>
      <c r="I22" s="104"/>
      <c r="J22" s="104"/>
      <c r="K22" s="104"/>
      <c r="L22" s="104"/>
      <c r="M22" s="104">
        <f t="shared" si="0"/>
        <v>0</v>
      </c>
      <c r="N22" s="104">
        <f t="shared" si="1"/>
        <v>0</v>
      </c>
      <c r="AD22" s="105"/>
      <c r="AE22" s="117"/>
      <c r="AF22" s="117"/>
    </row>
    <row r="23" spans="1:32" x14ac:dyDescent="0.25">
      <c r="A23" s="105"/>
      <c r="E23" s="103"/>
      <c r="I23" s="104"/>
      <c r="J23" s="104"/>
      <c r="K23" s="104"/>
      <c r="L23" s="104"/>
      <c r="M23" s="104">
        <f t="shared" si="0"/>
        <v>0</v>
      </c>
      <c r="N23" s="104">
        <f t="shared" si="1"/>
        <v>0</v>
      </c>
      <c r="AD23" s="105"/>
      <c r="AE23" s="117"/>
      <c r="AF23" s="117"/>
    </row>
    <row r="24" spans="1:32" x14ac:dyDescent="0.25">
      <c r="A24" s="105"/>
      <c r="E24" s="103"/>
      <c r="I24" s="104"/>
      <c r="J24" s="104"/>
      <c r="K24" s="104"/>
      <c r="L24" s="104"/>
      <c r="M24" s="104">
        <f t="shared" si="0"/>
        <v>0</v>
      </c>
      <c r="N24" s="104">
        <f t="shared" si="1"/>
        <v>0</v>
      </c>
    </row>
    <row r="25" spans="1:32" x14ac:dyDescent="0.25">
      <c r="A25" s="105"/>
      <c r="E25" s="106"/>
      <c r="I25" s="104"/>
      <c r="J25" s="104"/>
      <c r="K25" s="104"/>
      <c r="L25" s="104"/>
      <c r="M25" s="104">
        <f t="shared" si="0"/>
        <v>0</v>
      </c>
      <c r="N25" s="104">
        <f t="shared" si="1"/>
        <v>0</v>
      </c>
    </row>
    <row r="26" spans="1:32" x14ac:dyDescent="0.25">
      <c r="A26" s="105"/>
      <c r="E26" s="106"/>
      <c r="I26" s="104"/>
      <c r="J26" s="104"/>
      <c r="K26" s="104"/>
      <c r="L26" s="104"/>
      <c r="M26" s="104">
        <f t="shared" si="0"/>
        <v>0</v>
      </c>
      <c r="N26" s="104">
        <f t="shared" si="1"/>
        <v>0</v>
      </c>
    </row>
    <row r="27" spans="1:32" x14ac:dyDescent="0.25">
      <c r="A27" s="105"/>
      <c r="E27" s="103"/>
      <c r="I27" s="104"/>
      <c r="J27" s="104"/>
      <c r="K27" s="104"/>
      <c r="L27" s="104"/>
      <c r="M27" s="104">
        <f t="shared" si="0"/>
        <v>0</v>
      </c>
      <c r="N27" s="104">
        <f t="shared" si="1"/>
        <v>0</v>
      </c>
    </row>
    <row r="28" spans="1:32" x14ac:dyDescent="0.25">
      <c r="A28" s="105"/>
      <c r="E28" s="103"/>
      <c r="I28" s="104"/>
      <c r="J28" s="104"/>
      <c r="K28" s="104"/>
      <c r="L28" s="104"/>
      <c r="M28" s="104">
        <f t="shared" si="0"/>
        <v>0</v>
      </c>
      <c r="N28" s="104">
        <f t="shared" si="1"/>
        <v>0</v>
      </c>
    </row>
    <row r="29" spans="1:32" x14ac:dyDescent="0.25">
      <c r="I29" s="119">
        <f>SUM(I2:I28)</f>
        <v>1343234986.0799999</v>
      </c>
      <c r="J29" s="119">
        <f>SUM(J2:J28)</f>
        <v>0</v>
      </c>
      <c r="K29" s="119">
        <f>SUM(K2:K28)</f>
        <v>532741847.73000002</v>
      </c>
      <c r="L29" s="119">
        <f>SUM(L2:L28)</f>
        <v>527509409.53000003</v>
      </c>
      <c r="M29" s="119">
        <f>SUM(M2:M25)</f>
        <v>810493138.3499999</v>
      </c>
      <c r="N29" s="119">
        <f>SUM(N2:N25)</f>
        <v>5232438.1999999955</v>
      </c>
    </row>
    <row r="30" spans="1:32" x14ac:dyDescent="0.25">
      <c r="I30" s="104"/>
      <c r="J30" s="104"/>
      <c r="K30" s="104"/>
      <c r="L30" s="104"/>
      <c r="M30" s="104"/>
      <c r="N30" s="104"/>
    </row>
    <row r="31" spans="1:32" x14ac:dyDescent="0.25">
      <c r="C31" s="72" t="s">
        <v>81</v>
      </c>
      <c r="D31" s="72" t="s">
        <v>62</v>
      </c>
      <c r="E31" s="72" t="s">
        <v>65</v>
      </c>
      <c r="F31" s="72" t="s">
        <v>53</v>
      </c>
      <c r="G31" s="72" t="s">
        <v>54</v>
      </c>
      <c r="H31" s="72" t="s">
        <v>63</v>
      </c>
      <c r="I31" s="104" t="s">
        <v>64</v>
      </c>
      <c r="J31" s="104" t="s">
        <v>57</v>
      </c>
      <c r="K31" s="104" t="s">
        <v>17</v>
      </c>
      <c r="L31" s="104"/>
      <c r="M31" s="104"/>
      <c r="N31" s="104"/>
    </row>
    <row r="32" spans="1:32" x14ac:dyDescent="0.25">
      <c r="C32" s="124" t="str">
        <f>D32&amp;"."&amp;0</f>
        <v>87.10.26.452.4007.4.702.33903900.08.0</v>
      </c>
      <c r="D32" s="124" t="s">
        <v>238</v>
      </c>
      <c r="E32" s="124" t="s">
        <v>20</v>
      </c>
      <c r="F32" s="124">
        <v>20</v>
      </c>
      <c r="G32" s="124">
        <v>10</v>
      </c>
      <c r="H32" s="126">
        <f ca="1">SUMIF($D$2:$I$8,D32,$I$2:$I$8)</f>
        <v>370650744</v>
      </c>
      <c r="I32" s="126">
        <f ca="1">SUMIF($D$2:$I$28,D32,$I$2:$I$28)-J32</f>
        <v>370650744</v>
      </c>
      <c r="J32" s="126">
        <f ca="1">SUMIF($D$2:$J$28,D32,$J$2:$J$28)</f>
        <v>0</v>
      </c>
      <c r="K32" s="126">
        <f ca="1">SUMIF($D$2:$K$28,D32,$K$2:$K$28)</f>
        <v>123550248</v>
      </c>
      <c r="L32" s="104"/>
      <c r="M32" s="104"/>
      <c r="N32" s="104"/>
    </row>
    <row r="33" spans="1:14" x14ac:dyDescent="0.25">
      <c r="C33" s="87" t="str">
        <f t="shared" ref="C33:C40" si="2">D33&amp;"."&amp;0</f>
        <v>20.10.26.572.3009.4.702.33903900.00.0</v>
      </c>
      <c r="D33" s="87" t="s">
        <v>72</v>
      </c>
      <c r="E33" s="88" t="s">
        <v>20</v>
      </c>
      <c r="F33" s="87">
        <v>87</v>
      </c>
      <c r="G33" s="87">
        <v>10</v>
      </c>
      <c r="H33" s="89">
        <f ca="1">SUMIF($D$2:$I$8,D33,$I$2:$I$8)</f>
        <v>113519499</v>
      </c>
      <c r="I33" s="89">
        <f ca="1">SUMIF($D$2:$I$28,D33,$I$2:$I$28)-J33</f>
        <v>113519499</v>
      </c>
      <c r="J33" s="89">
        <f t="shared" ref="J33:J40" ca="1" si="3">SUMIF($D$2:$J$28,D33,$J$2:$J$28)</f>
        <v>0</v>
      </c>
      <c r="K33" s="89">
        <f t="shared" ref="K33:K40" ca="1" si="4">SUMIF($D$2:$K$28,D33,$K$2:$K$28)</f>
        <v>62699482.619999997</v>
      </c>
      <c r="L33" s="104"/>
      <c r="M33" s="104"/>
      <c r="N33" s="104"/>
    </row>
    <row r="34" spans="1:14" x14ac:dyDescent="0.25">
      <c r="C34" s="71" t="str">
        <f t="shared" si="2"/>
        <v>20.50.26.452.4007.4702.3390.3900.00.0</v>
      </c>
      <c r="D34" s="71" t="s">
        <v>237</v>
      </c>
      <c r="E34" s="71" t="s">
        <v>20</v>
      </c>
      <c r="F34" s="71">
        <v>87</v>
      </c>
      <c r="G34" s="71">
        <v>10</v>
      </c>
      <c r="H34" s="102">
        <f t="shared" ref="H34:H40" ca="1" si="5">SUMIF($D$2:$I$8,D34,$I$2:$I$8)</f>
        <v>856599326</v>
      </c>
      <c r="I34" s="102">
        <f ca="1">SUMIF($D$2:$I$28,D34,$I$2:$I$28)-J34</f>
        <v>856599326</v>
      </c>
      <c r="J34" s="102">
        <f t="shared" ca="1" si="3"/>
        <v>0</v>
      </c>
      <c r="K34" s="102">
        <f t="shared" ca="1" si="4"/>
        <v>345790990.68000001</v>
      </c>
    </row>
    <row r="35" spans="1:14" x14ac:dyDescent="0.25">
      <c r="C35" s="128" t="str">
        <f>D35&amp;"."&amp;0</f>
        <v>87.10.15.452.4007.4.657.3390.3900.02.0</v>
      </c>
      <c r="D35" s="128" t="s">
        <v>241</v>
      </c>
      <c r="E35" s="128" t="str">
        <f>IFERROR(VLOOKUP($D35,$D$2:$E$22,2,FALSE),"")</f>
        <v>Serviços de Engenharia de Tráfego e Educação de Trânsito</v>
      </c>
      <c r="F35" s="128">
        <v>87</v>
      </c>
      <c r="G35" s="128">
        <v>10</v>
      </c>
      <c r="H35" s="130">
        <f t="shared" ca="1" si="5"/>
        <v>725888.97</v>
      </c>
      <c r="I35" s="130">
        <f t="shared" ref="I35:I36" ca="1" si="6">SUMIF($D$2:$I$28,D35,$I$2:$I$28)-J35</f>
        <v>725888.97</v>
      </c>
      <c r="J35" s="130">
        <f t="shared" ca="1" si="3"/>
        <v>0</v>
      </c>
      <c r="K35" s="130">
        <f t="shared" ca="1" si="4"/>
        <v>701126.43</v>
      </c>
    </row>
    <row r="36" spans="1:14" x14ac:dyDescent="0.25">
      <c r="C36" s="132" t="str">
        <f t="shared" si="2"/>
        <v>87.10.12.422.3009.4.657.3390.3900.02.0</v>
      </c>
      <c r="D36" s="132" t="s">
        <v>243</v>
      </c>
      <c r="E36" s="132" t="str">
        <f>IFERROR(VLOOKUP($D36,$D$2:$E$13,2,FALSE),"")</f>
        <v>Serviços de Engenharia de Tráfego e Educação de Trânsito</v>
      </c>
      <c r="F36" s="132">
        <v>87</v>
      </c>
      <c r="G36" s="132">
        <v>10</v>
      </c>
      <c r="H36" s="134">
        <f t="shared" ca="1" si="5"/>
        <v>1739528.11</v>
      </c>
      <c r="I36" s="134">
        <f t="shared" ca="1" si="6"/>
        <v>1739528.11</v>
      </c>
      <c r="J36" s="134">
        <f t="shared" ca="1" si="3"/>
        <v>0</v>
      </c>
      <c r="K36" s="134">
        <f t="shared" ca="1" si="4"/>
        <v>0</v>
      </c>
    </row>
    <row r="37" spans="1:14" x14ac:dyDescent="0.25">
      <c r="C37" s="72" t="str">
        <f t="shared" si="2"/>
        <v>87.10.26.572.3009.4.658.33903900.08.0</v>
      </c>
      <c r="D37" s="72" t="s">
        <v>76</v>
      </c>
      <c r="E37" s="72" t="str">
        <f t="shared" ref="E37:E38" si="7">IFERROR(VLOOKUP($D37,$D$2:$E$13,2,FALSE),"")</f>
        <v/>
      </c>
      <c r="F37" s="72">
        <v>87</v>
      </c>
      <c r="G37" s="72">
        <v>10</v>
      </c>
      <c r="H37" s="104">
        <f ca="1">SUMIF($D$2:$I$8,D37,$I$2:$I$8)</f>
        <v>0</v>
      </c>
      <c r="I37" s="104">
        <f ca="1">SUMIF($D$2:$I$28,D37,$I$2:$I$28)-J37</f>
        <v>0</v>
      </c>
      <c r="J37" s="104">
        <f t="shared" ca="1" si="3"/>
        <v>0</v>
      </c>
      <c r="K37" s="104">
        <f t="shared" ca="1" si="4"/>
        <v>0</v>
      </c>
    </row>
    <row r="38" spans="1:14" x14ac:dyDescent="0.25">
      <c r="C38" s="72" t="str">
        <f t="shared" si="2"/>
        <v>87.10.26.572.3009.4.702.33903900.08.0</v>
      </c>
      <c r="D38" s="72" t="s">
        <v>77</v>
      </c>
      <c r="E38" s="72" t="str">
        <f t="shared" si="7"/>
        <v/>
      </c>
      <c r="F38" s="72">
        <v>87</v>
      </c>
      <c r="G38" s="72">
        <v>10</v>
      </c>
      <c r="H38" s="104">
        <f ca="1">SUMIF($D$2:$I$8,D38,$I$2:$I$8)</f>
        <v>0</v>
      </c>
      <c r="I38" s="104">
        <f ca="1">SUMIF($D$2:$I$28,D38,$I$2:$I$28)-J38</f>
        <v>0</v>
      </c>
      <c r="J38" s="104">
        <f t="shared" ca="1" si="3"/>
        <v>0</v>
      </c>
      <c r="K38" s="104">
        <f t="shared" ca="1" si="4"/>
        <v>0</v>
      </c>
    </row>
    <row r="39" spans="1:14" x14ac:dyDescent="0.25">
      <c r="C39" s="72" t="str">
        <f t="shared" si="2"/>
        <v>87.10.12.422.3009.4.657.33903900.02.0</v>
      </c>
      <c r="D39" s="72" t="s">
        <v>200</v>
      </c>
      <c r="E39" s="103"/>
      <c r="F39" s="72">
        <v>87</v>
      </c>
      <c r="G39" s="72">
        <v>10</v>
      </c>
      <c r="H39" s="104">
        <f ca="1">SUMIF($D$2:$I$8,D39,$I$2:$I$8)</f>
        <v>0</v>
      </c>
      <c r="I39" s="104">
        <f ca="1">SUMIF($D$2:$I$28,D39,$I$2:$I$28)-J39</f>
        <v>0</v>
      </c>
      <c r="J39" s="104">
        <f t="shared" ca="1" si="3"/>
        <v>0</v>
      </c>
      <c r="K39" s="104">
        <f t="shared" ca="1" si="4"/>
        <v>0</v>
      </c>
    </row>
    <row r="40" spans="1:14" x14ac:dyDescent="0.25">
      <c r="C40" s="72" t="str">
        <f t="shared" si="2"/>
        <v>.0</v>
      </c>
      <c r="F40" s="72">
        <v>87</v>
      </c>
      <c r="G40" s="72">
        <v>10</v>
      </c>
      <c r="H40" s="104">
        <f t="shared" ca="1" si="5"/>
        <v>0</v>
      </c>
      <c r="I40" s="104">
        <f ca="1">SUMIF($D$2:$I$28,D40,$I$2:$I$28)-J40</f>
        <v>0</v>
      </c>
      <c r="J40" s="104">
        <f t="shared" ca="1" si="3"/>
        <v>0</v>
      </c>
      <c r="K40" s="104">
        <f t="shared" ca="1" si="4"/>
        <v>0</v>
      </c>
    </row>
    <row r="41" spans="1:14" x14ac:dyDescent="0.25">
      <c r="H41" s="104">
        <f ca="1">SUM(H32:H40)</f>
        <v>1343234986.0799999</v>
      </c>
      <c r="I41" s="104">
        <f ca="1">SUM(I32:I40)</f>
        <v>1343234986.0799999</v>
      </c>
      <c r="J41" s="104">
        <f ca="1">SUM(J32:J40)</f>
        <v>0</v>
      </c>
      <c r="K41" s="104">
        <f ca="1">SUM(K32:K40)</f>
        <v>532741847.73000002</v>
      </c>
    </row>
    <row r="42" spans="1:14" x14ac:dyDescent="0.25">
      <c r="I42" s="116"/>
    </row>
    <row r="43" spans="1:14" x14ac:dyDescent="0.25">
      <c r="F43" s="72" t="s">
        <v>71</v>
      </c>
      <c r="I43" s="116"/>
    </row>
    <row r="44" spans="1:14" x14ac:dyDescent="0.25">
      <c r="D44" s="72" t="s">
        <v>65</v>
      </c>
      <c r="E44" s="72" t="s">
        <v>62</v>
      </c>
      <c r="F44" s="72" t="s">
        <v>68</v>
      </c>
      <c r="G44" s="72" t="s">
        <v>69</v>
      </c>
      <c r="H44" s="72" t="s">
        <v>70</v>
      </c>
      <c r="K44" s="116"/>
    </row>
    <row r="45" spans="1:14" x14ac:dyDescent="0.25">
      <c r="D45" s="72" t="s">
        <v>20</v>
      </c>
      <c r="E45" s="72" t="s">
        <v>72</v>
      </c>
      <c r="F45" s="120">
        <v>113519499</v>
      </c>
      <c r="G45" s="120">
        <v>113519499</v>
      </c>
      <c r="H45" s="120">
        <v>62699482.619999997</v>
      </c>
    </row>
    <row r="46" spans="1:14" ht="15.75" thickBot="1" x14ac:dyDescent="0.3">
      <c r="D46" s="72" t="s">
        <v>20</v>
      </c>
      <c r="E46" s="72" t="s">
        <v>237</v>
      </c>
      <c r="F46" s="120">
        <v>856599326</v>
      </c>
      <c r="G46" s="120">
        <v>856599326</v>
      </c>
      <c r="H46" s="120">
        <v>345790990.68000001</v>
      </c>
      <c r="K46" s="116"/>
    </row>
    <row r="47" spans="1:14" x14ac:dyDescent="0.25">
      <c r="A47" s="121" t="s">
        <v>203</v>
      </c>
      <c r="D47" s="72" t="s">
        <v>20</v>
      </c>
      <c r="E47" s="72" t="s">
        <v>238</v>
      </c>
      <c r="F47" s="120">
        <v>370650744</v>
      </c>
      <c r="G47" s="120">
        <v>370650744</v>
      </c>
      <c r="H47" s="120">
        <v>123550248</v>
      </c>
    </row>
    <row r="48" spans="1:14" ht="15.75" thickBot="1" x14ac:dyDescent="0.3">
      <c r="A48" s="122">
        <f ca="1">TODAY()</f>
        <v>46154</v>
      </c>
      <c r="D48" s="72" t="s">
        <v>199</v>
      </c>
      <c r="E48" s="72" t="s">
        <v>243</v>
      </c>
      <c r="F48" s="120">
        <v>1739528.11</v>
      </c>
      <c r="G48" s="120">
        <v>1739528.11</v>
      </c>
      <c r="H48" s="120">
        <v>0</v>
      </c>
    </row>
    <row r="49" spans="4:8" x14ac:dyDescent="0.25">
      <c r="D49" s="72" t="s">
        <v>199</v>
      </c>
      <c r="E49" s="72" t="s">
        <v>241</v>
      </c>
      <c r="F49" s="120">
        <v>725888.97</v>
      </c>
      <c r="G49" s="120">
        <v>725888.97</v>
      </c>
      <c r="H49" s="120">
        <v>701126.43</v>
      </c>
    </row>
    <row r="50" spans="4:8" x14ac:dyDescent="0.25">
      <c r="D50" s="72" t="s">
        <v>67</v>
      </c>
      <c r="F50" s="120">
        <v>1343234986.0799999</v>
      </c>
      <c r="G50" s="120">
        <v>1343234986.0799999</v>
      </c>
      <c r="H50" s="120">
        <v>532741847.73000002</v>
      </c>
    </row>
  </sheetData>
  <autoFilter ref="A1:N29" xr:uid="{9B3B421C-2D2D-45F8-95A5-BA119C2CD781}"/>
  <sortState ref="A2:N4">
    <sortCondition descending="1" ref="A2:A4"/>
    <sortCondition ref="B2:B4"/>
  </sortState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Empenhos 2024</vt:lpstr>
      <vt:lpstr>Planilha1</vt:lpstr>
      <vt:lpstr>Empenhos 2025</vt:lpstr>
      <vt:lpstr>Resumo</vt:lpstr>
      <vt:lpstr>Detalhado</vt:lpstr>
      <vt:lpstr>Empenhos 2026</vt:lpstr>
      <vt:lpstr>Detalhado!Area_de_impressao</vt:lpstr>
      <vt:lpstr>Resumo!Area_de_impressao</vt:lpstr>
      <vt:lpstr>'Empenhos 2026'!DataRecente</vt:lpstr>
      <vt:lpstr>DataRecente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DAMMOUS</dc:creator>
  <cp:lastModifiedBy>ANDRE WILLIAM DE SOUZA</cp:lastModifiedBy>
  <cp:lastPrinted>2026-05-12T13:20:07Z</cp:lastPrinted>
  <dcterms:created xsi:type="dcterms:W3CDTF">2021-06-16T18:22:40Z</dcterms:created>
  <dcterms:modified xsi:type="dcterms:W3CDTF">2026-05-12T13:26:31Z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-1884947333</vt:i4>
  </property>
  <property fmtid="{D5CDD505-2E9C-101B-9397-08002B2CF9AE}" pid="3" name="_NewReviewCycle">
    <vt:lpwstr/>
  </property>
  <property fmtid="{D5CDD505-2E9C-101B-9397-08002B2CF9AE}" pid="4" name="_EmailSubject">
    <vt:lpwstr>Acesso à Informação -&gt; Ações e Programas</vt:lpwstr>
  </property>
  <property fmtid="{D5CDD505-2E9C-101B-9397-08002B2CF9AE}" pid="5" name="_AuthorEmail">
    <vt:lpwstr>andres@cetsp.com.br</vt:lpwstr>
  </property>
  <property fmtid="{D5CDD505-2E9C-101B-9397-08002B2CF9AE}" pid="6" name="_AuthorEmailDisplayName">
    <vt:lpwstr>André William de Souza</vt:lpwstr>
  </property>
  <property fmtid="{D5CDD505-2E9C-101B-9397-08002B2CF9AE}" pid="7" name="_ReviewingToolsShownOnce">
    <vt:lpwstr/>
  </property>
</Properties>
</file>